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worksheets/sheet419.xml" ContentType="application/vnd.openxmlformats-officedocument.spreadsheetml.worksheet+xml"/>
  <Override PartName="/xl/worksheets/sheet420.xml" ContentType="application/vnd.openxmlformats-officedocument.spreadsheetml.worksheet+xml"/>
  <Override PartName="/xl/worksheets/sheet421.xml" ContentType="application/vnd.openxmlformats-officedocument.spreadsheetml.worksheet+xml"/>
  <Override PartName="/xl/worksheets/sheet422.xml" ContentType="application/vnd.openxmlformats-officedocument.spreadsheetml.worksheet+xml"/>
  <Override PartName="/xl/worksheets/sheet423.xml" ContentType="application/vnd.openxmlformats-officedocument.spreadsheetml.worksheet+xml"/>
  <Override PartName="/xl/worksheets/sheet424.xml" ContentType="application/vnd.openxmlformats-officedocument.spreadsheetml.worksheet+xml"/>
  <Override PartName="/xl/worksheets/sheet425.xml" ContentType="application/vnd.openxmlformats-officedocument.spreadsheetml.worksheet+xml"/>
  <Override PartName="/xl/worksheets/sheet426.xml" ContentType="application/vnd.openxmlformats-officedocument.spreadsheetml.worksheet+xml"/>
  <Override PartName="/xl/worksheets/sheet427.xml" ContentType="application/vnd.openxmlformats-officedocument.spreadsheetml.worksheet+xml"/>
  <Override PartName="/xl/worksheets/sheet428.xml" ContentType="application/vnd.openxmlformats-officedocument.spreadsheetml.worksheet+xml"/>
  <Override PartName="/xl/worksheets/sheet429.xml" ContentType="application/vnd.openxmlformats-officedocument.spreadsheetml.worksheet+xml"/>
  <Override PartName="/xl/worksheets/sheet430.xml" ContentType="application/vnd.openxmlformats-officedocument.spreadsheetml.worksheet+xml"/>
  <Override PartName="/xl/worksheets/sheet431.xml" ContentType="application/vnd.openxmlformats-officedocument.spreadsheetml.worksheet+xml"/>
  <Override PartName="/xl/worksheets/sheet432.xml" ContentType="application/vnd.openxmlformats-officedocument.spreadsheetml.worksheet+xml"/>
  <Override PartName="/xl/worksheets/sheet433.xml" ContentType="application/vnd.openxmlformats-officedocument.spreadsheetml.worksheet+xml"/>
  <Override PartName="/xl/worksheets/sheet434.xml" ContentType="application/vnd.openxmlformats-officedocument.spreadsheetml.worksheet+xml"/>
  <Override PartName="/xl/worksheets/sheet435.xml" ContentType="application/vnd.openxmlformats-officedocument.spreadsheetml.worksheet+xml"/>
  <Override PartName="/xl/worksheets/sheet436.xml" ContentType="application/vnd.openxmlformats-officedocument.spreadsheetml.worksheet+xml"/>
  <Override PartName="/xl/worksheets/sheet437.xml" ContentType="application/vnd.openxmlformats-officedocument.spreadsheetml.worksheet+xml"/>
  <Override PartName="/xl/worksheets/sheet438.xml" ContentType="application/vnd.openxmlformats-officedocument.spreadsheetml.worksheet+xml"/>
  <Override PartName="/xl/worksheets/sheet439.xml" ContentType="application/vnd.openxmlformats-officedocument.spreadsheetml.worksheet+xml"/>
  <Override PartName="/xl/worksheets/sheet440.xml" ContentType="application/vnd.openxmlformats-officedocument.spreadsheetml.worksheet+xml"/>
  <Override PartName="/xl/worksheets/sheet441.xml" ContentType="application/vnd.openxmlformats-officedocument.spreadsheetml.worksheet+xml"/>
  <Override PartName="/xl/worksheets/sheet442.xml" ContentType="application/vnd.openxmlformats-officedocument.spreadsheetml.worksheet+xml"/>
  <Override PartName="/xl/worksheets/sheet443.xml" ContentType="application/vnd.openxmlformats-officedocument.spreadsheetml.worksheet+xml"/>
  <Override PartName="/xl/worksheets/sheet444.xml" ContentType="application/vnd.openxmlformats-officedocument.spreadsheetml.worksheet+xml"/>
  <Override PartName="/xl/worksheets/sheet445.xml" ContentType="application/vnd.openxmlformats-officedocument.spreadsheetml.worksheet+xml"/>
  <Override PartName="/xl/worksheets/sheet446.xml" ContentType="application/vnd.openxmlformats-officedocument.spreadsheetml.worksheet+xml"/>
  <Override PartName="/xl/worksheets/sheet447.xml" ContentType="application/vnd.openxmlformats-officedocument.spreadsheetml.worksheet+xml"/>
  <Override PartName="/xl/worksheets/sheet448.xml" ContentType="application/vnd.openxmlformats-officedocument.spreadsheetml.worksheet+xml"/>
  <Override PartName="/xl/worksheets/sheet449.xml" ContentType="application/vnd.openxmlformats-officedocument.spreadsheetml.worksheet+xml"/>
  <Override PartName="/xl/worksheets/sheet450.xml" ContentType="application/vnd.openxmlformats-officedocument.spreadsheetml.worksheet+xml"/>
  <Override PartName="/xl/worksheets/sheet451.xml" ContentType="application/vnd.openxmlformats-officedocument.spreadsheetml.worksheet+xml"/>
  <Override PartName="/xl/worksheets/sheet452.xml" ContentType="application/vnd.openxmlformats-officedocument.spreadsheetml.worksheet+xml"/>
  <Override PartName="/xl/worksheets/sheet453.xml" ContentType="application/vnd.openxmlformats-officedocument.spreadsheetml.worksheet+xml"/>
  <Override PartName="/xl/worksheets/sheet454.xml" ContentType="application/vnd.openxmlformats-officedocument.spreadsheetml.worksheet+xml"/>
  <Override PartName="/xl/worksheets/sheet455.xml" ContentType="application/vnd.openxmlformats-officedocument.spreadsheetml.worksheet+xml"/>
  <Override PartName="/xl/worksheets/sheet456.xml" ContentType="application/vnd.openxmlformats-officedocument.spreadsheetml.worksheet+xml"/>
  <Override PartName="/xl/worksheets/sheet457.xml" ContentType="application/vnd.openxmlformats-officedocument.spreadsheetml.worksheet+xml"/>
  <Override PartName="/xl/worksheets/sheet458.xml" ContentType="application/vnd.openxmlformats-officedocument.spreadsheetml.worksheet+xml"/>
  <Override PartName="/xl/worksheets/sheet459.xml" ContentType="application/vnd.openxmlformats-officedocument.spreadsheetml.worksheet+xml"/>
  <Override PartName="/xl/worksheets/sheet460.xml" ContentType="application/vnd.openxmlformats-officedocument.spreadsheetml.worksheet+xml"/>
  <Override PartName="/xl/worksheets/sheet461.xml" ContentType="application/vnd.openxmlformats-officedocument.spreadsheetml.worksheet+xml"/>
  <Override PartName="/xl/worksheets/sheet462.xml" ContentType="application/vnd.openxmlformats-officedocument.spreadsheetml.worksheet+xml"/>
  <Override PartName="/xl/worksheets/sheet463.xml" ContentType="application/vnd.openxmlformats-officedocument.spreadsheetml.worksheet+xml"/>
  <Override PartName="/xl/worksheets/sheet464.xml" ContentType="application/vnd.openxmlformats-officedocument.spreadsheetml.worksheet+xml"/>
  <Override PartName="/xl/worksheets/sheet465.xml" ContentType="application/vnd.openxmlformats-officedocument.spreadsheetml.worksheet+xml"/>
  <Override PartName="/xl/worksheets/sheet466.xml" ContentType="application/vnd.openxmlformats-officedocument.spreadsheetml.worksheet+xml"/>
  <Override PartName="/xl/worksheets/sheet467.xml" ContentType="application/vnd.openxmlformats-officedocument.spreadsheetml.worksheet+xml"/>
  <Override PartName="/xl/worksheets/sheet468.xml" ContentType="application/vnd.openxmlformats-officedocument.spreadsheetml.worksheet+xml"/>
  <Override PartName="/xl/worksheets/sheet469.xml" ContentType="application/vnd.openxmlformats-officedocument.spreadsheetml.worksheet+xml"/>
  <Override PartName="/xl/worksheets/sheet470.xml" ContentType="application/vnd.openxmlformats-officedocument.spreadsheetml.worksheet+xml"/>
  <Override PartName="/xl/worksheets/sheet471.xml" ContentType="application/vnd.openxmlformats-officedocument.spreadsheetml.worksheet+xml"/>
  <Override PartName="/xl/worksheets/sheet472.xml" ContentType="application/vnd.openxmlformats-officedocument.spreadsheetml.worksheet+xml"/>
  <Override PartName="/xl/worksheets/sheet473.xml" ContentType="application/vnd.openxmlformats-officedocument.spreadsheetml.worksheet+xml"/>
  <Override PartName="/xl/worksheets/sheet474.xml" ContentType="application/vnd.openxmlformats-officedocument.spreadsheetml.worksheet+xml"/>
  <Override PartName="/xl/worksheets/sheet475.xml" ContentType="application/vnd.openxmlformats-officedocument.spreadsheetml.worksheet+xml"/>
  <Override PartName="/xl/worksheets/sheet476.xml" ContentType="application/vnd.openxmlformats-officedocument.spreadsheetml.worksheet+xml"/>
  <Override PartName="/xl/worksheets/sheet477.xml" ContentType="application/vnd.openxmlformats-officedocument.spreadsheetml.worksheet+xml"/>
  <Override PartName="/xl/worksheets/sheet478.xml" ContentType="application/vnd.openxmlformats-officedocument.spreadsheetml.worksheet+xml"/>
  <Override PartName="/xl/worksheets/sheet479.xml" ContentType="application/vnd.openxmlformats-officedocument.spreadsheetml.worksheet+xml"/>
  <Override PartName="/xl/worksheets/sheet480.xml" ContentType="application/vnd.openxmlformats-officedocument.spreadsheetml.worksheet+xml"/>
  <Override PartName="/xl/worksheets/sheet481.xml" ContentType="application/vnd.openxmlformats-officedocument.spreadsheetml.worksheet+xml"/>
  <Override PartName="/xl/worksheets/sheet482.xml" ContentType="application/vnd.openxmlformats-officedocument.spreadsheetml.worksheet+xml"/>
  <Override PartName="/xl/worksheets/sheet483.xml" ContentType="application/vnd.openxmlformats-officedocument.spreadsheetml.worksheet+xml"/>
  <Override PartName="/xl/worksheets/sheet484.xml" ContentType="application/vnd.openxmlformats-officedocument.spreadsheetml.worksheet+xml"/>
  <Override PartName="/xl/worksheets/sheet485.xml" ContentType="application/vnd.openxmlformats-officedocument.spreadsheetml.worksheet+xml"/>
  <Override PartName="/xl/worksheets/sheet486.xml" ContentType="application/vnd.openxmlformats-officedocument.spreadsheetml.worksheet+xml"/>
  <Override PartName="/xl/worksheets/sheet487.xml" ContentType="application/vnd.openxmlformats-officedocument.spreadsheetml.worksheet+xml"/>
  <Override PartName="/xl/worksheets/sheet488.xml" ContentType="application/vnd.openxmlformats-officedocument.spreadsheetml.worksheet+xml"/>
  <Override PartName="/xl/worksheets/sheet489.xml" ContentType="application/vnd.openxmlformats-officedocument.spreadsheetml.worksheet+xml"/>
  <Override PartName="/xl/worksheets/sheet490.xml" ContentType="application/vnd.openxmlformats-officedocument.spreadsheetml.worksheet+xml"/>
  <Override PartName="/xl/worksheets/sheet491.xml" ContentType="application/vnd.openxmlformats-officedocument.spreadsheetml.worksheet+xml"/>
  <Override PartName="/xl/worksheets/sheet492.xml" ContentType="application/vnd.openxmlformats-officedocument.spreadsheetml.worksheet+xml"/>
  <Override PartName="/xl/worksheets/sheet493.xml" ContentType="application/vnd.openxmlformats-officedocument.spreadsheetml.worksheet+xml"/>
  <Override PartName="/xl/worksheets/sheet494.xml" ContentType="application/vnd.openxmlformats-officedocument.spreadsheetml.worksheet+xml"/>
  <Override PartName="/xl/worksheets/sheet495.xml" ContentType="application/vnd.openxmlformats-officedocument.spreadsheetml.worksheet+xml"/>
  <Override PartName="/xl/worksheets/sheet496.xml" ContentType="application/vnd.openxmlformats-officedocument.spreadsheetml.worksheet+xml"/>
  <Override PartName="/xl/worksheets/sheet497.xml" ContentType="application/vnd.openxmlformats-officedocument.spreadsheetml.worksheet+xml"/>
  <Override PartName="/xl/worksheets/sheet498.xml" ContentType="application/vnd.openxmlformats-officedocument.spreadsheetml.worksheet+xml"/>
  <Override PartName="/xl/worksheets/sheet499.xml" ContentType="application/vnd.openxmlformats-officedocument.spreadsheetml.worksheet+xml"/>
  <Override PartName="/xl/worksheets/sheet500.xml" ContentType="application/vnd.openxmlformats-officedocument.spreadsheetml.worksheet+xml"/>
  <Override PartName="/xl/worksheets/sheet501.xml" ContentType="application/vnd.openxmlformats-officedocument.spreadsheetml.worksheet+xml"/>
  <Override PartName="/xl/worksheets/sheet502.xml" ContentType="application/vnd.openxmlformats-officedocument.spreadsheetml.worksheet+xml"/>
  <Override PartName="/xl/worksheets/sheet503.xml" ContentType="application/vnd.openxmlformats-officedocument.spreadsheetml.worksheet+xml"/>
  <Override PartName="/xl/worksheets/sheet504.xml" ContentType="application/vnd.openxmlformats-officedocument.spreadsheetml.worksheet+xml"/>
  <Override PartName="/xl/worksheets/sheet505.xml" ContentType="application/vnd.openxmlformats-officedocument.spreadsheetml.worksheet+xml"/>
  <Override PartName="/xl/worksheets/sheet506.xml" ContentType="application/vnd.openxmlformats-officedocument.spreadsheetml.worksheet+xml"/>
  <Override PartName="/xl/worksheets/sheet507.xml" ContentType="application/vnd.openxmlformats-officedocument.spreadsheetml.worksheet+xml"/>
  <Override PartName="/xl/worksheets/sheet508.xml" ContentType="application/vnd.openxmlformats-officedocument.spreadsheetml.worksheet+xml"/>
  <Override PartName="/xl/worksheets/sheet50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730" windowHeight="11760" firstSheet="502" activeTab="508"/>
  </bookViews>
  <sheets>
    <sheet name="u444" sheetId="101" r:id="rId1"/>
    <sheet name="u443" sheetId="100" r:id="rId2"/>
    <sheet name="u442" sheetId="99" r:id="rId3"/>
    <sheet name="u439" sheetId="98" r:id="rId4"/>
    <sheet name="u438" sheetId="97" r:id="rId5"/>
    <sheet name="u436" sheetId="96" r:id="rId6"/>
    <sheet name="u433" sheetId="95" r:id="rId7"/>
    <sheet name="u431" sheetId="94" r:id="rId8"/>
    <sheet name="u430" sheetId="93" r:id="rId9"/>
    <sheet name="u429" sheetId="92" r:id="rId10"/>
    <sheet name="u427" sheetId="91" r:id="rId11"/>
    <sheet name="u426" sheetId="90" r:id="rId12"/>
    <sheet name="u425" sheetId="89" r:id="rId13"/>
    <sheet name="u423" sheetId="88" r:id="rId14"/>
    <sheet name="u422" sheetId="87" r:id="rId15"/>
    <sheet name="u421" sheetId="86" r:id="rId16"/>
    <sheet name="u420" sheetId="85" r:id="rId17"/>
    <sheet name="u419" sheetId="84" r:id="rId18"/>
    <sheet name="u416" sheetId="83" r:id="rId19"/>
    <sheet name="u414" sheetId="82" r:id="rId20"/>
    <sheet name="u412" sheetId="81" r:id="rId21"/>
    <sheet name="u411" sheetId="80" r:id="rId22"/>
    <sheet name="u409" sheetId="79" r:id="rId23"/>
    <sheet name="u408" sheetId="78" r:id="rId24"/>
    <sheet name="u406" sheetId="77" r:id="rId25"/>
    <sheet name="u403" sheetId="76" r:id="rId26"/>
    <sheet name="u401" sheetId="75" r:id="rId27"/>
    <sheet name="u335" sheetId="74" r:id="rId28"/>
    <sheet name="u332" sheetId="73" r:id="rId29"/>
    <sheet name="u324" sheetId="72" r:id="rId30"/>
    <sheet name="u249" sheetId="71" r:id="rId31"/>
    <sheet name="u247" sheetId="70" r:id="rId32"/>
    <sheet name="u246" sheetId="69" r:id="rId33"/>
    <sheet name="u245" sheetId="68" r:id="rId34"/>
    <sheet name="u241" sheetId="67" r:id="rId35"/>
    <sheet name="u228" sheetId="66" r:id="rId36"/>
    <sheet name="u218" sheetId="65" r:id="rId37"/>
    <sheet name="u215" sheetId="64" r:id="rId38"/>
    <sheet name="u213" sheetId="63" r:id="rId39"/>
    <sheet name="u210" sheetId="62" r:id="rId40"/>
    <sheet name="u207" sheetId="61" r:id="rId41"/>
    <sheet name="u205" sheetId="60" r:id="rId42"/>
    <sheet name="u148" sheetId="59" r:id="rId43"/>
    <sheet name="u140" sheetId="58" r:id="rId44"/>
    <sheet name="u137" sheetId="57" r:id="rId45"/>
    <sheet name="u134" sheetId="56" r:id="rId46"/>
    <sheet name="u117" sheetId="55" r:id="rId47"/>
    <sheet name="u104" sheetId="54" r:id="rId48"/>
    <sheet name="u102" sheetId="53" r:id="rId49"/>
    <sheet name="u444i" sheetId="52" r:id="rId50"/>
    <sheet name="u443i" sheetId="51" r:id="rId51"/>
    <sheet name="u442i" sheetId="50" r:id="rId52"/>
    <sheet name="u439i" sheetId="49" r:id="rId53"/>
    <sheet name="u438i" sheetId="48" r:id="rId54"/>
    <sheet name="u436i" sheetId="47" r:id="rId55"/>
    <sheet name="u433i" sheetId="46" r:id="rId56"/>
    <sheet name="u431i" sheetId="45" r:id="rId57"/>
    <sheet name="u430i" sheetId="44" r:id="rId58"/>
    <sheet name="u429i" sheetId="43" r:id="rId59"/>
    <sheet name="u427i" sheetId="42" r:id="rId60"/>
    <sheet name="u426i" sheetId="41" r:id="rId61"/>
    <sheet name="u425i" sheetId="40" r:id="rId62"/>
    <sheet name="u423i" sheetId="39" r:id="rId63"/>
    <sheet name="u422i" sheetId="38" r:id="rId64"/>
    <sheet name="u421i" sheetId="37" r:id="rId65"/>
    <sheet name="u420i" sheetId="36" r:id="rId66"/>
    <sheet name="u419i" sheetId="35" r:id="rId67"/>
    <sheet name="u416i" sheetId="34" r:id="rId68"/>
    <sheet name="u414i" sheetId="33" r:id="rId69"/>
    <sheet name="u412i" sheetId="32" r:id="rId70"/>
    <sheet name="u411i" sheetId="31" r:id="rId71"/>
    <sheet name="u409i" sheetId="30" r:id="rId72"/>
    <sheet name="u408i" sheetId="29" r:id="rId73"/>
    <sheet name="u406i" sheetId="28" r:id="rId74"/>
    <sheet name="u403i" sheetId="27" r:id="rId75"/>
    <sheet name="u401i" sheetId="26" r:id="rId76"/>
    <sheet name="u335i" sheetId="25" r:id="rId77"/>
    <sheet name="u332i" sheetId="24" r:id="rId78"/>
    <sheet name="u324i" sheetId="23" r:id="rId79"/>
    <sheet name="u249i" sheetId="22" r:id="rId80"/>
    <sheet name="u247i" sheetId="21" r:id="rId81"/>
    <sheet name="u246i" sheetId="20" r:id="rId82"/>
    <sheet name="u245i" sheetId="19" r:id="rId83"/>
    <sheet name="u241i" sheetId="18" r:id="rId84"/>
    <sheet name="u228i" sheetId="17" r:id="rId85"/>
    <sheet name="u218i" sheetId="16" r:id="rId86"/>
    <sheet name="u215i" sheetId="15" r:id="rId87"/>
    <sheet name="u213i" sheetId="14" r:id="rId88"/>
    <sheet name="u210i" sheetId="13" r:id="rId89"/>
    <sheet name="u207i" sheetId="12" r:id="rId90"/>
    <sheet name="u205i" sheetId="11" r:id="rId91"/>
    <sheet name="u148i" sheetId="10" r:id="rId92"/>
    <sheet name="u140i" sheetId="9" r:id="rId93"/>
    <sheet name="u137i" sheetId="8" r:id="rId94"/>
    <sheet name="u134i" sheetId="7" r:id="rId95"/>
    <sheet name="u117i" sheetId="6" r:id="rId96"/>
    <sheet name="u104i" sheetId="5" r:id="rId97"/>
    <sheet name="u102i" sheetId="4" r:id="rId98"/>
    <sheet name="uFremskrivningsgrupper" sheetId="3" r:id="rId99"/>
    <sheet name="uFremskrivningsgrupperi" sheetId="2" r:id="rId100"/>
    <sheet name="u83416200i" sheetId="508" r:id="rId101"/>
    <sheet name="u83406200i" sheetId="507" r:id="rId102"/>
    <sheet name="u82756200i" sheetId="506" r:id="rId103"/>
    <sheet name="u82726200i" sheetId="505" r:id="rId104"/>
    <sheet name="u54136000i" sheetId="504" r:id="rId105"/>
    <sheet name="u79956200i" sheetId="503" r:id="rId106"/>
    <sheet name="u74306200i" sheetId="502" r:id="rId107"/>
    <sheet name="u74256200i" sheetId="501" r:id="rId108"/>
    <sheet name="u71956200i" sheetId="500" r:id="rId109"/>
    <sheet name="u71876200i" sheetId="499" r:id="rId110"/>
    <sheet name="u71856200i" sheetId="498" r:id="rId111"/>
    <sheet name="u61276200i" sheetId="497" r:id="rId112"/>
    <sheet name="u54306200i" sheetId="496" r:id="rId113"/>
    <sheet name="u54256000i" sheetId="495" r:id="rId114"/>
    <sheet name="u52656200i" sheetId="494" r:id="rId115"/>
    <sheet name="u51806200i" sheetId="493" r:id="rId116"/>
    <sheet name="u82806200i" sheetId="492" r:id="rId117"/>
    <sheet name="u82566200i" sheetId="491" r:id="rId118"/>
    <sheet name="u82506000i" sheetId="490" r:id="rId119"/>
    <sheet name="u82206200i" sheetId="489" r:id="rId120"/>
    <sheet name="u81606000i" sheetId="488" r:id="rId121"/>
    <sheet name="u81206000i" sheetId="487" r:id="rId122"/>
    <sheet name="u80936200i" sheetId="486" r:id="rId123"/>
    <sheet name="u80806200i" sheetId="485" r:id="rId124"/>
    <sheet name="u64556200i" sheetId="484" r:id="rId125"/>
    <sheet name="u54526200i" sheetId="483" r:id="rId126"/>
    <sheet name="u54206200i" sheetId="482" r:id="rId127"/>
    <sheet name="u52746200i" sheetId="481" r:id="rId128"/>
    <sheet name="u70656200i" sheetId="480" r:id="rId129"/>
    <sheet name="u70606000i" sheetId="479" r:id="rId130"/>
    <sheet name="u70456200i" sheetId="478" r:id="rId131"/>
    <sheet name="u70406000i" sheetId="477" r:id="rId132"/>
    <sheet name="u67326200i" sheetId="476" r:id="rId133"/>
    <sheet name="u64526200i" sheetId="475" r:id="rId134"/>
    <sheet name="u64496200i" sheetId="474" r:id="rId135"/>
    <sheet name="u64456200i" sheetId="473" r:id="rId136"/>
    <sheet name="u64326200i" sheetId="472" r:id="rId137"/>
    <sheet name="u64306200i" sheetId="471" r:id="rId138"/>
    <sheet name="u64296200i" sheetId="470" r:id="rId139"/>
    <sheet name="u64286200i" sheetId="469" r:id="rId140"/>
    <sheet name="u64106200i" sheetId="468" r:id="rId141"/>
    <sheet name="u64056200i" sheetId="467" r:id="rId142"/>
    <sheet name="u63446000i" sheetId="466" r:id="rId143"/>
    <sheet name="u63276000i" sheetId="465" r:id="rId144"/>
    <sheet name="u63266000i" sheetId="464" r:id="rId145"/>
    <sheet name="u63246000i" sheetId="463" r:id="rId146"/>
    <sheet name="u63036000i" sheetId="462" r:id="rId147"/>
    <sheet name="u61486200i" sheetId="461" r:id="rId148"/>
    <sheet name="u61256200i" sheetId="460" r:id="rId149"/>
    <sheet name="u72206200i" sheetId="459" r:id="rId150"/>
    <sheet name="u54336000i" sheetId="458" r:id="rId151"/>
    <sheet name="u77536200i" sheetId="457" r:id="rId152"/>
    <sheet name="u77516200i" sheetId="456" r:id="rId153"/>
    <sheet name="u77506200i" sheetId="455" r:id="rId154"/>
    <sheet name="u77496200i" sheetId="454" r:id="rId155"/>
    <sheet name="u77486200i" sheetId="453" r:id="rId156"/>
    <sheet name="u77476200i" sheetId="452" r:id="rId157"/>
    <sheet name="u77466200i" sheetId="451" r:id="rId158"/>
    <sheet name="u77456200i" sheetId="450" r:id="rId159"/>
    <sheet name="u68806200i" sheetId="449" r:id="rId160"/>
    <sheet name="u64386200i" sheetId="448" r:id="rId161"/>
    <sheet name="u63356000i" sheetId="447" r:id="rId162"/>
    <sheet name="u60316200i" sheetId="446" r:id="rId163"/>
    <sheet name="u60296200i" sheetId="445" r:id="rId164"/>
    <sheet name="u60106000i" sheetId="444" r:id="rId165"/>
    <sheet name="u57446200i" sheetId="443" r:id="rId166"/>
    <sheet name="u57436200i" sheetId="442" r:id="rId167"/>
    <sheet name="u57416200i" sheetId="441" r:id="rId168"/>
    <sheet name="u57406200i" sheetId="440" r:id="rId169"/>
    <sheet name="u71556200i" sheetId="439" r:id="rId170"/>
    <sheet name="u71506000i" sheetId="438" r:id="rId171"/>
    <sheet name="u61406200i" sheetId="437" r:id="rId172"/>
    <sheet name="u76206200i" sheetId="436" r:id="rId173"/>
    <sheet name="u72076200i" sheetId="435" r:id="rId174"/>
    <sheet name="u64606200i" sheetId="434" r:id="rId175"/>
    <sheet name="u64506200i" sheetId="433" r:id="rId176"/>
    <sheet name="u64406200i" sheetId="432" r:id="rId177"/>
    <sheet name="u64146200i" sheetId="431" r:id="rId178"/>
    <sheet name="u64006200i" sheetId="430" r:id="rId179"/>
    <sheet name="u63496000i" sheetId="429" r:id="rId180"/>
    <sheet name="u61506200i" sheetId="428" r:id="rId181"/>
    <sheet name="u69306200i" sheetId="427" r:id="rId182"/>
    <sheet name="u67006200i" sheetId="426" r:id="rId183"/>
    <sheet name="u59696200i" sheetId="425" r:id="rId184"/>
    <sheet name="u57886200i" sheetId="424" r:id="rId185"/>
    <sheet name="u57876200i" sheetId="423" r:id="rId186"/>
    <sheet name="u57866200i" sheetId="422" r:id="rId187"/>
    <sheet name="u57826200i" sheetId="421" r:id="rId188"/>
    <sheet name="u57796200i" sheetId="420" r:id="rId189"/>
    <sheet name="u57176200i" sheetId="419" r:id="rId190"/>
    <sheet name="u57086200i" sheetId="418" r:id="rId191"/>
    <sheet name="u57036200i" sheetId="417" r:id="rId192"/>
    <sheet name="u56676200i" sheetId="416" r:id="rId193"/>
    <sheet name="u56626200i" sheetId="415" r:id="rId194"/>
    <sheet name="u56576200i" sheetId="414" r:id="rId195"/>
    <sheet name="u56526200i" sheetId="413" r:id="rId196"/>
    <sheet name="u68706200i" sheetId="412" r:id="rId197"/>
    <sheet name="u68656200i" sheetId="411" r:id="rId198"/>
    <sheet name="u61476200i" sheetId="410" r:id="rId199"/>
    <sheet name="u57846200i" sheetId="409" r:id="rId200"/>
    <sheet name="u67406200i" sheetId="408" r:id="rId201"/>
    <sheet name="u67266200i" sheetId="407" r:id="rId202"/>
    <sheet name="u64536200i" sheetId="406" r:id="rId203"/>
    <sheet name="u64186200i" sheetId="405" r:id="rId204"/>
    <sheet name="u63536000i" sheetId="404" r:id="rId205"/>
    <sheet name="u63156000i" sheetId="403" r:id="rId206"/>
    <sheet name="u63096000i" sheetId="402" r:id="rId207"/>
    <sheet name="u61436200i" sheetId="401" r:id="rId208"/>
    <sheet name="u54656200i" sheetId="400" r:id="rId209"/>
    <sheet name="u82176200i" sheetId="399" r:id="rId210"/>
    <sheet name="u81176000i" sheetId="398" r:id="rId211"/>
    <sheet name="u80996200i" sheetId="397" r:id="rId212"/>
    <sheet name="u80916200i" sheetId="396" r:id="rId213"/>
    <sheet name="u80826200i" sheetId="395" r:id="rId214"/>
    <sheet name="u80106000i" sheetId="394" r:id="rId215"/>
    <sheet name="u71716200i" sheetId="393" r:id="rId216"/>
    <sheet name="u71706000i" sheetId="392" r:id="rId217"/>
    <sheet name="u84156200i" sheetId="391" r:id="rId218"/>
    <sheet name="u62416200i" sheetId="390" r:id="rId219"/>
    <sheet name="u62396200i" sheetId="389" r:id="rId220"/>
    <sheet name="u62376200i" sheetId="388" r:id="rId221"/>
    <sheet name="u62356200i" sheetId="387" r:id="rId222"/>
    <sheet name="u62316200i" sheetId="386" r:id="rId223"/>
    <sheet name="u62306200i" sheetId="385" r:id="rId224"/>
    <sheet name="u54546200i" sheetId="384" r:id="rId225"/>
    <sheet name="u54536200i" sheetId="383" r:id="rId226"/>
    <sheet name="u54156000i" sheetId="382" r:id="rId227"/>
    <sheet name="u54116000i" sheetId="381" r:id="rId228"/>
    <sheet name="u54106200i" sheetId="380" r:id="rId229"/>
    <sheet name="u54096000i" sheetId="379" r:id="rId230"/>
    <sheet name="u54076000i" sheetId="378" r:id="rId231"/>
    <sheet name="u54056000i" sheetId="377" r:id="rId232"/>
    <sheet name="u54006000i" sheetId="376" r:id="rId233"/>
    <sheet name="u63296000i" sheetId="375" r:id="rId234"/>
    <sheet name="u77526200i" sheetId="374" r:id="rId235"/>
    <sheet name="u72326200i" sheetId="373" r:id="rId236"/>
    <sheet name="u72306000i" sheetId="372" r:id="rId237"/>
    <sheet name="u67606200i" sheetId="371" r:id="rId238"/>
    <sheet name="u64446200i" sheetId="370" r:id="rId239"/>
    <sheet name="u64396200i" sheetId="369" r:id="rId240"/>
    <sheet name="u64366200i" sheetId="368" r:id="rId241"/>
    <sheet name="u64356200i" sheetId="367" r:id="rId242"/>
    <sheet name="u64346200i" sheetId="366" r:id="rId243"/>
    <sheet name="u64316200i" sheetId="365" r:id="rId244"/>
    <sheet name="u64266200i" sheetId="364" r:id="rId245"/>
    <sheet name="u64256200i" sheetId="363" r:id="rId246"/>
    <sheet name="u64196200i" sheetId="362" r:id="rId247"/>
    <sheet name="u64176200i" sheetId="361" r:id="rId248"/>
    <sheet name="u64156200i" sheetId="360" r:id="rId249"/>
    <sheet name="u64136200i" sheetId="359" r:id="rId250"/>
    <sheet name="u64116200i" sheetId="358" r:id="rId251"/>
    <sheet name="u63376000i" sheetId="357" r:id="rId252"/>
    <sheet name="u63366000i" sheetId="356" r:id="rId253"/>
    <sheet name="u63326000i" sheetId="355" r:id="rId254"/>
    <sheet name="u63286000i" sheetId="354" r:id="rId255"/>
    <sheet name="u63256000i" sheetId="353" r:id="rId256"/>
    <sheet name="u63236000i" sheetId="352" r:id="rId257"/>
    <sheet name="u63226000i" sheetId="351" r:id="rId258"/>
    <sheet name="u63166000i" sheetId="350" r:id="rId259"/>
    <sheet name="u63146000i" sheetId="349" r:id="rId260"/>
    <sheet name="u63086000i" sheetId="348" r:id="rId261"/>
    <sheet name="u63026000i" sheetId="347" r:id="rId262"/>
    <sheet name="u63006000i" sheetId="346" r:id="rId263"/>
    <sheet name="u60706000i" sheetId="345" r:id="rId264"/>
    <sheet name="u70856200i" sheetId="344" r:id="rId265"/>
    <sheet name="u70806000i" sheetId="343" r:id="rId266"/>
    <sheet name="u82116200i" sheetId="342" r:id="rId267"/>
    <sheet name="u80816200i" sheetId="341" r:id="rId268"/>
    <sheet name="u80776200i" sheetId="340" r:id="rId269"/>
    <sheet name="u62856200i" sheetId="339" r:id="rId270"/>
    <sheet name="u62666200i" sheetId="338" r:id="rId271"/>
    <sheet name="u62656200i" sheetId="337" r:id="rId272"/>
    <sheet name="u62646200i" sheetId="336" r:id="rId273"/>
    <sheet name="u62636200i" sheetId="335" r:id="rId274"/>
    <sheet name="u62626200i" sheetId="334" r:id="rId275"/>
    <sheet name="u62616200i" sheetId="333" r:id="rId276"/>
    <sheet name="u62606200i" sheetId="332" r:id="rId277"/>
    <sheet name="u60556200i" sheetId="331" r:id="rId278"/>
    <sheet name="u83456200i" sheetId="330" r:id="rId279"/>
    <sheet name="u83436200i" sheetId="329" r:id="rId280"/>
    <sheet name="u83426200i" sheetId="328" r:id="rId281"/>
    <sheet name="u83396200i" sheetId="327" r:id="rId282"/>
    <sheet name="u83386200i" sheetId="326" r:id="rId283"/>
    <sheet name="u83376200i" sheetId="325" r:id="rId284"/>
    <sheet name="u83366200i" sheetId="324" r:id="rId285"/>
    <sheet name="u83356200i" sheetId="323" r:id="rId286"/>
    <sheet name="u83346200i" sheetId="322" r:id="rId287"/>
    <sheet name="u83336200i" sheetId="321" r:id="rId288"/>
    <sheet name="u83326200i" sheetId="320" r:id="rId289"/>
    <sheet name="u83316200i" sheetId="319" r:id="rId290"/>
    <sheet name="u82626200i" sheetId="318" r:id="rId291"/>
    <sheet name="u82606000i" sheetId="317" r:id="rId292"/>
    <sheet name="u60656000i" sheetId="316" r:id="rId293"/>
    <sheet name="u60646000i" sheetId="315" r:id="rId294"/>
    <sheet name="u60636000i" sheetId="314" r:id="rId295"/>
    <sheet name="u60626000i" sheetId="313" r:id="rId296"/>
    <sheet name="u53916000i" sheetId="312" r:id="rId297"/>
    <sheet name="u53856200i" sheetId="311" r:id="rId298"/>
    <sheet name="u53646000i" sheetId="310" r:id="rId299"/>
    <sheet name="u53636000i" sheetId="309" r:id="rId300"/>
    <sheet name="u53626000i" sheetId="308" r:id="rId301"/>
    <sheet name="u53616000i" sheetId="307" r:id="rId302"/>
    <sheet name="u53606000i" sheetId="306" r:id="rId303"/>
    <sheet name="u52726200i" sheetId="305" r:id="rId304"/>
    <sheet name="u52716200i" sheetId="304" r:id="rId305"/>
    <sheet name="u52646200i" sheetId="303" r:id="rId306"/>
    <sheet name="u52636200i" sheetId="302" r:id="rId307"/>
    <sheet name="u52606200i" sheetId="301" r:id="rId308"/>
    <sheet name="u82956200i" sheetId="300" r:id="rId309"/>
    <sheet name="u82306200i" sheetId="299" r:id="rId310"/>
    <sheet name="u80986200i" sheetId="298" r:id="rId311"/>
    <sheet name="u80966200i" sheetId="297" r:id="rId312"/>
    <sheet name="u80956200i" sheetId="296" r:id="rId313"/>
    <sheet name="u80926200i" sheetId="295" r:id="rId314"/>
    <sheet name="u80896200i" sheetId="294" r:id="rId315"/>
    <sheet name="u80846200i" sheetId="293" r:id="rId316"/>
    <sheet name="u80836200i" sheetId="292" r:id="rId317"/>
    <sheet name="u80796200i" sheetId="291" r:id="rId318"/>
    <sheet name="u68496200i" sheetId="290" r:id="rId319"/>
    <sheet name="u68476200i" sheetId="289" r:id="rId320"/>
    <sheet name="u64486200i" sheetId="288" r:id="rId321"/>
    <sheet name="u64476200i" sheetId="287" r:id="rId322"/>
    <sheet name="u64466200i" sheetId="286" r:id="rId323"/>
    <sheet name="u64436200i" sheetId="285" r:id="rId324"/>
    <sheet name="u64426200i" sheetId="284" r:id="rId325"/>
    <sheet name="u64416200i" sheetId="283" r:id="rId326"/>
    <sheet name="u64376200i" sheetId="282" r:id="rId327"/>
    <sheet name="u64336200i" sheetId="281" r:id="rId328"/>
    <sheet name="u64236200i" sheetId="280" r:id="rId329"/>
    <sheet name="u64226200i" sheetId="279" r:id="rId330"/>
    <sheet name="u64216200i" sheetId="278" r:id="rId331"/>
    <sheet name="u64206200i" sheetId="277" r:id="rId332"/>
    <sheet name="u64166200i" sheetId="276" r:id="rId333"/>
    <sheet name="u64126200i" sheetId="275" r:id="rId334"/>
    <sheet name="u64076200i" sheetId="274" r:id="rId335"/>
    <sheet name="u64066200i" sheetId="273" r:id="rId336"/>
    <sheet name="u63486000i" sheetId="272" r:id="rId337"/>
    <sheet name="u63476000i" sheetId="271" r:id="rId338"/>
    <sheet name="u63466000i" sheetId="270" r:id="rId339"/>
    <sheet name="u63436000i" sheetId="269" r:id="rId340"/>
    <sheet name="u63426000i" sheetId="268" r:id="rId341"/>
    <sheet name="u63406000i" sheetId="267" r:id="rId342"/>
    <sheet name="u63346000i" sheetId="266" r:id="rId343"/>
    <sheet name="u63206000i" sheetId="265" r:id="rId344"/>
    <sheet name="u63186000i" sheetId="264" r:id="rId345"/>
    <sheet name="u63126000i" sheetId="263" r:id="rId346"/>
    <sheet name="u63106000i" sheetId="262" r:id="rId347"/>
    <sheet name="u63046000i" sheetId="261" r:id="rId348"/>
    <sheet name="u73606000i" sheetId="260" r:id="rId349"/>
    <sheet name="u72056200i" sheetId="259" r:id="rId350"/>
    <sheet name="u71456200i" sheetId="258" r:id="rId351"/>
    <sheet name="u71356200i" sheetId="257" r:id="rId352"/>
    <sheet name="u71026000i" sheetId="256" r:id="rId353"/>
    <sheet name="u61446200i" sheetId="255" r:id="rId354"/>
    <sheet name="u61426200i" sheetId="254" r:id="rId355"/>
    <sheet name="u61416200i" sheetId="253" r:id="rId356"/>
    <sheet name="u61376200i" sheetId="252" r:id="rId357"/>
    <sheet name="u61156200i" sheetId="251" r:id="rId358"/>
    <sheet name="u61136200i" sheetId="250" r:id="rId359"/>
    <sheet name="u61126200i" sheetId="249" r:id="rId360"/>
    <sheet name="u61106200i" sheetId="248" r:id="rId361"/>
    <sheet name="u60756200i" sheetId="247" r:id="rId362"/>
    <sheet name="u60116000i" sheetId="246" r:id="rId363"/>
    <sheet name="u60096200i" sheetId="245" r:id="rId364"/>
    <sheet name="u64096200i" sheetId="244" r:id="rId365"/>
    <sheet name="u64086200i" sheetId="243" r:id="rId366"/>
    <sheet name="u63116000i" sheetId="242" r:id="rId367"/>
    <sheet name="u63076000i" sheetId="241" r:id="rId368"/>
    <sheet name="u63066000i" sheetId="240" r:id="rId369"/>
    <sheet name="u64516200i" sheetId="239" r:id="rId370"/>
    <sheet name="u59676200i" sheetId="238" r:id="rId371"/>
    <sheet name="u59666200i" sheetId="237" r:id="rId372"/>
    <sheet name="u59656200i" sheetId="236" r:id="rId373"/>
    <sheet name="u59646200i" sheetId="235" r:id="rId374"/>
    <sheet name="u59636200i" sheetId="234" r:id="rId375"/>
    <sheet name="u59626200i" sheetId="233" r:id="rId376"/>
    <sheet name="u57856200i" sheetId="232" r:id="rId377"/>
    <sheet name="u56806200i" sheetId="231" r:id="rId378"/>
    <sheet name="u55996200i" sheetId="230" r:id="rId379"/>
    <sheet name="u55986200i" sheetId="229" r:id="rId380"/>
    <sheet name="u55976200i" sheetId="228" r:id="rId381"/>
    <sheet name="u55966200i" sheetId="227" r:id="rId382"/>
    <sheet name="u55956200i" sheetId="226" r:id="rId383"/>
    <sheet name="u55946200i" sheetId="225" r:id="rId384"/>
    <sheet name="u55936200i" sheetId="224" r:id="rId385"/>
    <sheet name="u55926200i" sheetId="223" r:id="rId386"/>
    <sheet name="u55916200i" sheetId="222" r:id="rId387"/>
    <sheet name="u55780000i" sheetId="221" r:id="rId388"/>
    <sheet name="u55366000i" sheetId="220" r:id="rId389"/>
    <sheet name="u68626200i" sheetId="219" r:id="rId390"/>
    <sheet name="u50636200i" sheetId="218" r:id="rId391"/>
    <sheet name="u82966200i" sheetId="217" r:id="rId392"/>
    <sheet name="u82706200i" sheetId="216" r:id="rId393"/>
    <sheet name="u82406200i" sheetId="215" r:id="rId394"/>
    <sheet name="u82356200i" sheetId="214" r:id="rId395"/>
    <sheet name="u82266200i" sheetId="213" r:id="rId396"/>
    <sheet name="u82026200i" sheetId="212" r:id="rId397"/>
    <sheet name="u82006000i" sheetId="211" r:id="rId398"/>
    <sheet name="u80906200i" sheetId="210" r:id="rId399"/>
    <sheet name="u71756200i" sheetId="209" r:id="rId400"/>
    <sheet name="u61296200i" sheetId="208" r:id="rId401"/>
    <sheet name="u61286200i" sheetId="207" r:id="rId402"/>
    <sheet name="u86340000i" sheetId="206" r:id="rId403"/>
    <sheet name="u51790000i" sheetId="205" r:id="rId404"/>
    <sheet name="u51680000i" sheetId="204" r:id="rId405"/>
    <sheet name="u51660000i" sheetId="203" r:id="rId406"/>
    <sheet name="u54440000i" sheetId="202" r:id="rId407"/>
    <sheet name="u54410000i" sheetId="201" r:id="rId408"/>
    <sheet name="u54400000i" sheetId="200" r:id="rId409"/>
    <sheet name="u52270000i" sheetId="199" r:id="rId410"/>
    <sheet name="u52260000i" sheetId="198" r:id="rId411"/>
    <sheet name="u52220000i" sheetId="197" r:id="rId412"/>
    <sheet name="u51950000i" sheetId="196" r:id="rId413"/>
    <sheet name="u51940000i" sheetId="195" r:id="rId414"/>
    <sheet name="u51930000i" sheetId="194" r:id="rId415"/>
    <sheet name="u51920000i" sheetId="193" r:id="rId416"/>
    <sheet name="u51880000i" sheetId="192" r:id="rId417"/>
    <sheet name="u53590000i" sheetId="191" r:id="rId418"/>
    <sheet name="u52210000i" sheetId="190" r:id="rId419"/>
    <sheet name="u51890000i" sheetId="189" r:id="rId420"/>
    <sheet name="u51300000i" sheetId="188" r:id="rId421"/>
    <sheet name="u40610000i" sheetId="187" r:id="rId422"/>
    <sheet name="u54510000i" sheetId="186" r:id="rId423"/>
    <sheet name="u54310000i" sheetId="185" r:id="rId424"/>
    <sheet name="u51780000i" sheetId="184" r:id="rId425"/>
    <sheet name="u51760000i" sheetId="183" r:id="rId426"/>
    <sheet name="u51750000i" sheetId="182" r:id="rId427"/>
    <sheet name="u51610000i" sheetId="181" r:id="rId428"/>
    <sheet name="u51590046i" sheetId="180" r:id="rId429"/>
    <sheet name="u51590000i" sheetId="179" r:id="rId430"/>
    <sheet name="u51580000i" sheetId="178" r:id="rId431"/>
    <sheet name="u51570000i" sheetId="177" r:id="rId432"/>
    <sheet name="u57910000i" sheetId="176" r:id="rId433"/>
    <sheet name="u57900000i" sheetId="175" r:id="rId434"/>
    <sheet name="u57060000i" sheetId="174" r:id="rId435"/>
    <sheet name="u50750000i" sheetId="173" r:id="rId436"/>
    <sheet name="u57150000i" sheetId="172" r:id="rId437"/>
    <sheet name="u57070000i" sheetId="171" r:id="rId438"/>
    <sheet name="u56850000i" sheetId="170" r:id="rId439"/>
    <sheet name="u57360000i" sheetId="169" r:id="rId440"/>
    <sheet name="u57350000i" sheetId="168" r:id="rId441"/>
    <sheet name="u56860000i" sheetId="167" r:id="rId442"/>
    <sheet name="u54860000i" sheetId="166" r:id="rId443"/>
    <sheet name="u54850000i" sheetId="165" r:id="rId444"/>
    <sheet name="u40850000i" sheetId="164" r:id="rId445"/>
    <sheet name="u40840000i" sheetId="163" r:id="rId446"/>
    <sheet name="u58080000i" sheetId="162" r:id="rId447"/>
    <sheet name="u53580000i" sheetId="161" r:id="rId448"/>
    <sheet name="u53560000i" sheetId="160" r:id="rId449"/>
    <sheet name="u53520000i" sheetId="159" r:id="rId450"/>
    <sheet name="u53510000i" sheetId="158" r:id="rId451"/>
    <sheet name="u53460000i" sheetId="157" r:id="rId452"/>
    <sheet name="u53450000i" sheetId="156" r:id="rId453"/>
    <sheet name="u53440000i" sheetId="155" r:id="rId454"/>
    <sheet name="u53430000i" sheetId="154" r:id="rId455"/>
    <sheet name="u53420000i" sheetId="153" r:id="rId456"/>
    <sheet name="u53390000i" sheetId="152" r:id="rId457"/>
    <sheet name="u53380000i" sheetId="151" r:id="rId458"/>
    <sheet name="u53370000i" sheetId="150" r:id="rId459"/>
    <sheet name="u53360000i" sheetId="149" r:id="rId460"/>
    <sheet name="u53350000i" sheetId="148" r:id="rId461"/>
    <sheet name="u53340000i" sheetId="147" r:id="rId462"/>
    <sheet name="u53330000i" sheetId="146" r:id="rId463"/>
    <sheet name="u53320000i" sheetId="145" r:id="rId464"/>
    <sheet name="u53310000i" sheetId="144" r:id="rId465"/>
    <sheet name="u53280000i" sheetId="143" r:id="rId466"/>
    <sheet name="u53270000i" sheetId="142" r:id="rId467"/>
    <sheet name="u40930000i" sheetId="141" r:id="rId468"/>
    <sheet name="u51530000i" sheetId="140" r:id="rId469"/>
    <sheet name="u51510000i" sheetId="139" r:id="rId470"/>
    <sheet name="u51280000i" sheetId="138" r:id="rId471"/>
    <sheet name="u51270000i" sheetId="137" r:id="rId472"/>
    <sheet name="u51190000i" sheetId="136" r:id="rId473"/>
    <sheet name="u54690000i" sheetId="135" r:id="rId474"/>
    <sheet name="u54600000i" sheetId="134" r:id="rId475"/>
    <sheet name="u54500000i" sheetId="133" r:id="rId476"/>
    <sheet name="u54940000i" sheetId="132" r:id="rId477"/>
    <sheet name="u51380000i" sheetId="131" r:id="rId478"/>
    <sheet name="u52200000i" sheetId="130" r:id="rId479"/>
    <sheet name="u51840000i" sheetId="129" r:id="rId480"/>
    <sheet name="u51830000i" sheetId="128" r:id="rId481"/>
    <sheet name="u20290000i" sheetId="127" r:id="rId482"/>
    <sheet name="u51250000i" sheetId="126" r:id="rId483"/>
    <sheet name="u51240000i" sheetId="125" r:id="rId484"/>
    <sheet name="u51230000i" sheetId="124" r:id="rId485"/>
    <sheet name="u51220000i" sheetId="123" r:id="rId486"/>
    <sheet name="u51210000i" sheetId="122" r:id="rId487"/>
    <sheet name="u50860000i" sheetId="121" r:id="rId488"/>
    <sheet name="u51400000i" sheetId="120" r:id="rId489"/>
    <sheet name="u51390000i" sheetId="119" r:id="rId490"/>
    <sheet name="u51360000i" sheetId="118" r:id="rId491"/>
    <sheet name="u51350000i" sheetId="117" r:id="rId492"/>
    <sheet name="u51340000i" sheetId="116" r:id="rId493"/>
    <sheet name="u51320000i" sheetId="115" r:id="rId494"/>
    <sheet name="u50360000i" sheetId="114" r:id="rId495"/>
    <sheet name="u50320000i" sheetId="113" r:id="rId496"/>
    <sheet name="u40370000i" sheetId="112" r:id="rId497"/>
    <sheet name="u54320000i" sheetId="111" r:id="rId498"/>
    <sheet name="u51560000i" sheetId="110" r:id="rId499"/>
    <sheet name="u50600000i" sheetId="109" r:id="rId500"/>
    <sheet name="u51330000i" sheetId="108" r:id="rId501"/>
    <sheet name="u50820000i" sheetId="107" r:id="rId502"/>
    <sheet name="u40140000i" sheetId="106" r:id="rId503"/>
    <sheet name="u51370000i" sheetId="105" r:id="rId504"/>
    <sheet name="u51310000i" sheetId="104" r:id="rId505"/>
    <sheet name="u50370000i" sheetId="103" r:id="rId506"/>
    <sheet name="u40360000i" sheetId="102" r:id="rId507"/>
    <sheet name="Hovedtabel" sheetId="1" r:id="rId508"/>
    <sheet name="INFO" sheetId="509" r:id="rId509"/>
  </sheets>
  <calcPr calcId="145621"/>
</workbook>
</file>

<file path=xl/calcChain.xml><?xml version="1.0" encoding="utf-8"?>
<calcChain xmlns="http://schemas.openxmlformats.org/spreadsheetml/2006/main">
  <c r="A1" i="3" l="1"/>
  <c r="A1" i="508"/>
  <c r="A1" i="507"/>
  <c r="A1" i="506"/>
  <c r="A1" i="505"/>
  <c r="A1" i="504"/>
  <c r="A1" i="503"/>
  <c r="A1" i="502"/>
  <c r="A1" i="501"/>
  <c r="A1" i="500"/>
  <c r="A1" i="499"/>
  <c r="A1" i="498"/>
  <c r="A1" i="497"/>
  <c r="A1" i="496"/>
  <c r="A1" i="495"/>
  <c r="A1" i="494"/>
  <c r="A1" i="493"/>
  <c r="A1" i="492"/>
  <c r="A1" i="491"/>
  <c r="A1" i="490"/>
  <c r="A1" i="489"/>
  <c r="A1" i="488"/>
  <c r="A1" i="487"/>
  <c r="A1" i="486"/>
  <c r="A1" i="485"/>
  <c r="A1" i="484"/>
  <c r="A1" i="483"/>
  <c r="A1" i="482"/>
  <c r="A1" i="481"/>
  <c r="A1" i="480"/>
  <c r="A1" i="479"/>
  <c r="A1" i="478"/>
  <c r="A1" i="477"/>
  <c r="A1" i="476"/>
  <c r="A1" i="475"/>
  <c r="A1" i="474"/>
  <c r="A1" i="473"/>
  <c r="A1" i="472"/>
  <c r="A1" i="471"/>
  <c r="A1" i="470"/>
  <c r="A1" i="469"/>
  <c r="A1" i="468"/>
  <c r="A1" i="467"/>
  <c r="A1" i="466"/>
  <c r="A1" i="465"/>
  <c r="A1" i="464"/>
  <c r="A1" i="463"/>
  <c r="A1" i="462"/>
  <c r="A1" i="461"/>
  <c r="A1" i="460"/>
  <c r="A1" i="459"/>
  <c r="A1" i="458"/>
  <c r="A1" i="457"/>
  <c r="A1" i="456"/>
  <c r="A1" i="455"/>
  <c r="A1" i="454"/>
  <c r="A1" i="453"/>
  <c r="A1" i="452"/>
  <c r="A1" i="451"/>
  <c r="A1" i="450"/>
  <c r="A1" i="449"/>
  <c r="A1" i="448"/>
  <c r="A1" i="447"/>
  <c r="A1" i="446"/>
  <c r="A1" i="445"/>
  <c r="A1" i="444"/>
  <c r="A1" i="443"/>
  <c r="A1" i="442"/>
  <c r="A1" i="441"/>
  <c r="A1" i="440"/>
  <c r="A1" i="439"/>
  <c r="A1" i="438"/>
  <c r="A1" i="437"/>
  <c r="A1" i="436"/>
  <c r="A1" i="435"/>
  <c r="A1" i="434"/>
  <c r="A1" i="433"/>
  <c r="A1" i="432"/>
  <c r="A1" i="431"/>
  <c r="A1" i="430"/>
  <c r="A1" i="429"/>
  <c r="A1" i="428"/>
  <c r="A1" i="427"/>
  <c r="A1" i="426"/>
  <c r="A1" i="425"/>
  <c r="A1" i="424"/>
  <c r="A1" i="423"/>
  <c r="A1" i="422"/>
  <c r="A1" i="421"/>
  <c r="A1" i="420"/>
  <c r="A1" i="419"/>
  <c r="A1" i="418"/>
  <c r="A1" i="417"/>
  <c r="A1" i="416"/>
  <c r="A1" i="415"/>
  <c r="A1" i="414"/>
  <c r="A1" i="413"/>
  <c r="A1" i="412"/>
  <c r="A1" i="411"/>
  <c r="A1" i="410"/>
  <c r="A1" i="409"/>
  <c r="A1" i="408"/>
  <c r="A1" i="407"/>
  <c r="A1" i="406"/>
  <c r="A1" i="405"/>
  <c r="A1" i="404"/>
  <c r="A1" i="403"/>
  <c r="A1" i="402"/>
  <c r="A1" i="401"/>
  <c r="A1" i="400"/>
  <c r="A1" i="399"/>
  <c r="A1" i="398"/>
  <c r="A1" i="397"/>
  <c r="A1" i="396"/>
  <c r="A1" i="395"/>
  <c r="A1" i="394"/>
  <c r="A1" i="393"/>
  <c r="A1" i="392"/>
  <c r="A1" i="391"/>
  <c r="A1" i="390"/>
  <c r="A1" i="389"/>
  <c r="A1" i="388"/>
  <c r="A1" i="387"/>
  <c r="A1" i="386"/>
  <c r="A1" i="385"/>
  <c r="A1" i="384"/>
  <c r="A1" i="383"/>
  <c r="A1" i="382"/>
  <c r="A1" i="381"/>
  <c r="A1" i="380"/>
  <c r="A1" i="379"/>
  <c r="A1" i="378"/>
  <c r="A1" i="377"/>
  <c r="A1" i="376"/>
  <c r="A1" i="375"/>
  <c r="A1" i="374"/>
  <c r="A1" i="373"/>
  <c r="A1" i="372"/>
  <c r="A1" i="371"/>
  <c r="A1" i="370"/>
  <c r="A1" i="369"/>
  <c r="A1" i="368"/>
  <c r="A1" i="367"/>
  <c r="A1" i="366"/>
  <c r="A1" i="365"/>
  <c r="A1" i="364"/>
  <c r="A1" i="363"/>
  <c r="A1" i="362"/>
  <c r="A1" i="361"/>
  <c r="A1" i="360"/>
  <c r="A1" i="359"/>
  <c r="A1" i="358"/>
  <c r="A1" i="357"/>
  <c r="A1" i="356"/>
  <c r="A1" i="355"/>
  <c r="A1" i="354"/>
  <c r="A1" i="353"/>
  <c r="A1" i="352"/>
  <c r="A1" i="351"/>
  <c r="A1" i="350"/>
  <c r="A1" i="349"/>
  <c r="A1" i="348"/>
  <c r="A1" i="347"/>
  <c r="A1" i="346"/>
  <c r="A1" i="345"/>
  <c r="A1" i="344"/>
  <c r="A1" i="343"/>
  <c r="A1" i="342"/>
  <c r="A1" i="341"/>
  <c r="A1" i="340"/>
  <c r="A1" i="339"/>
  <c r="A1" i="338"/>
  <c r="A1" i="337"/>
  <c r="A1" i="336"/>
  <c r="A1" i="335"/>
  <c r="A1" i="334"/>
  <c r="A1" i="333"/>
  <c r="A1" i="332"/>
  <c r="A1" i="331"/>
  <c r="A1" i="330"/>
  <c r="A1" i="329"/>
  <c r="A1" i="328"/>
  <c r="A1" i="327"/>
  <c r="A1" i="326"/>
  <c r="A1" i="325"/>
  <c r="A1" i="324"/>
  <c r="A1" i="323"/>
  <c r="A1" i="322"/>
  <c r="A1" i="321"/>
  <c r="A1" i="320"/>
  <c r="A1" i="319"/>
  <c r="A1" i="318"/>
  <c r="A1" i="317"/>
  <c r="A1" i="316"/>
  <c r="A1" i="315"/>
  <c r="A1" i="314"/>
  <c r="A1" i="313"/>
  <c r="A1" i="312"/>
  <c r="A1" i="311"/>
  <c r="A1" i="310"/>
  <c r="A1" i="309"/>
  <c r="A1" i="308"/>
  <c r="A1" i="307"/>
  <c r="A1" i="306"/>
  <c r="A1" i="305"/>
  <c r="A1" i="304"/>
  <c r="A1" i="303"/>
  <c r="A1" i="302"/>
  <c r="A1" i="301"/>
  <c r="A1" i="300"/>
  <c r="A1" i="299"/>
  <c r="A1" i="298"/>
  <c r="A1" i="297"/>
  <c r="A1" i="296"/>
  <c r="A1" i="295"/>
  <c r="A1" i="294"/>
  <c r="A1" i="293"/>
  <c r="A1" i="292"/>
  <c r="A1" i="291"/>
  <c r="A1" i="290"/>
  <c r="A1" i="289"/>
  <c r="A1" i="288"/>
  <c r="A1" i="287"/>
  <c r="A1" i="286"/>
  <c r="A1" i="285"/>
  <c r="A1" i="284"/>
  <c r="A1" i="283"/>
  <c r="A1" i="282"/>
  <c r="A1" i="281"/>
  <c r="A1" i="280"/>
  <c r="A1" i="279"/>
  <c r="A1" i="278"/>
  <c r="A1" i="277"/>
  <c r="A1" i="276"/>
  <c r="A1" i="275"/>
  <c r="A1" i="274"/>
  <c r="A1" i="273"/>
  <c r="A1" i="272"/>
  <c r="A1" i="271"/>
  <c r="A1" i="270"/>
  <c r="A1" i="269"/>
  <c r="A1" i="268"/>
  <c r="A1" i="267"/>
  <c r="A1" i="266"/>
  <c r="A1" i="265"/>
  <c r="A1" i="264"/>
  <c r="A1" i="263"/>
  <c r="A1" i="262"/>
  <c r="A1" i="261"/>
  <c r="A1" i="260"/>
  <c r="A1" i="259"/>
  <c r="A1" i="258"/>
  <c r="A1" i="257"/>
  <c r="A1" i="256"/>
  <c r="A1" i="255"/>
  <c r="A1" i="254"/>
  <c r="A1" i="253"/>
  <c r="A1" i="252"/>
  <c r="A1" i="251"/>
  <c r="A1" i="250"/>
  <c r="A1" i="249"/>
  <c r="A1" i="248"/>
  <c r="A1" i="247"/>
  <c r="A1" i="246"/>
  <c r="A1" i="245"/>
  <c r="A1" i="244"/>
  <c r="A1" i="243"/>
  <c r="A1" i="242"/>
  <c r="A1" i="241"/>
  <c r="A1" i="240"/>
  <c r="A1" i="239"/>
  <c r="A1" i="238"/>
  <c r="A1" i="237"/>
  <c r="A1" i="236"/>
  <c r="A1" i="235"/>
  <c r="A1" i="234"/>
  <c r="A1" i="233"/>
  <c r="A1" i="232"/>
  <c r="A1" i="231"/>
  <c r="A1" i="230"/>
  <c r="A1" i="229"/>
  <c r="A1" i="228"/>
  <c r="A1" i="227"/>
  <c r="A1" i="226"/>
  <c r="A1" i="225"/>
  <c r="A1" i="224"/>
  <c r="A1" i="223"/>
  <c r="A1" i="222"/>
  <c r="A1" i="221"/>
  <c r="A1" i="220"/>
  <c r="A1" i="219"/>
  <c r="A1" i="218"/>
  <c r="A1" i="217"/>
  <c r="A1" i="216"/>
  <c r="A1" i="215"/>
  <c r="A1" i="214"/>
  <c r="A1" i="213"/>
  <c r="A1" i="212"/>
  <c r="A1" i="211"/>
  <c r="A1" i="210"/>
  <c r="A1" i="209"/>
  <c r="A1" i="208"/>
  <c r="A1" i="207"/>
  <c r="A1" i="206"/>
  <c r="A1" i="205"/>
  <c r="A1" i="204"/>
  <c r="A1" i="203"/>
  <c r="A1" i="202"/>
  <c r="A1" i="201"/>
  <c r="A1" i="200"/>
  <c r="A1" i="199"/>
  <c r="A1" i="198"/>
  <c r="A1" i="197"/>
  <c r="A1" i="196"/>
  <c r="A1" i="195"/>
  <c r="A1" i="194"/>
  <c r="A1" i="193"/>
  <c r="A1" i="192"/>
  <c r="A1" i="191"/>
  <c r="A1" i="190"/>
  <c r="A1" i="189"/>
  <c r="A1" i="188"/>
  <c r="A1" i="187"/>
  <c r="A1" i="186"/>
  <c r="A1" i="185"/>
  <c r="A1" i="184"/>
  <c r="A1" i="183"/>
  <c r="A1" i="182"/>
  <c r="A1" i="181"/>
  <c r="A1" i="180"/>
  <c r="A1" i="179"/>
  <c r="A1" i="178"/>
  <c r="A1" i="177"/>
  <c r="A1" i="176"/>
  <c r="A1" i="175"/>
  <c r="A1" i="174"/>
  <c r="A1" i="173"/>
  <c r="A1" i="172"/>
  <c r="A1" i="171"/>
  <c r="A1" i="170"/>
  <c r="A1" i="169"/>
  <c r="A1" i="168"/>
  <c r="A1" i="167"/>
  <c r="A1" i="166"/>
  <c r="A1" i="165"/>
  <c r="A1" i="164"/>
  <c r="A1" i="163"/>
  <c r="A1" i="162"/>
  <c r="A1" i="161"/>
  <c r="A1" i="160"/>
  <c r="A1" i="159"/>
  <c r="A1" i="158"/>
  <c r="A1" i="157"/>
  <c r="A1" i="156"/>
  <c r="A1" i="155"/>
  <c r="A1" i="154"/>
  <c r="A1" i="153"/>
  <c r="A1" i="152"/>
  <c r="A1" i="151"/>
  <c r="A1" i="150"/>
  <c r="A1" i="149"/>
  <c r="A1" i="148"/>
  <c r="A1" i="147"/>
  <c r="A1" i="146"/>
  <c r="A1" i="145"/>
  <c r="A1" i="144"/>
  <c r="A1" i="143"/>
  <c r="A1" i="142"/>
  <c r="A1" i="141"/>
  <c r="A1" i="140"/>
  <c r="A1" i="139"/>
  <c r="A1" i="138"/>
  <c r="A1" i="137"/>
  <c r="A1" i="136"/>
  <c r="A1" i="135"/>
  <c r="A1" i="134"/>
  <c r="A1" i="133"/>
  <c r="A1" i="132"/>
  <c r="A1" i="131"/>
  <c r="A1" i="130"/>
  <c r="A1" i="129"/>
  <c r="A1" i="128"/>
  <c r="A1" i="127"/>
  <c r="A1" i="126"/>
  <c r="A1" i="125"/>
  <c r="A1" i="124"/>
  <c r="A1" i="123"/>
  <c r="A1" i="122"/>
  <c r="A1" i="121"/>
  <c r="A1" i="120"/>
  <c r="A1" i="119"/>
  <c r="A1" i="118"/>
  <c r="A1" i="117"/>
  <c r="A1" i="116"/>
  <c r="A1" i="115"/>
  <c r="A1" i="114"/>
  <c r="A1" i="113"/>
  <c r="A1" i="112"/>
  <c r="A1" i="111"/>
  <c r="A1" i="110"/>
  <c r="A1" i="109"/>
  <c r="A1" i="108"/>
  <c r="A1" i="107"/>
  <c r="A1" i="106"/>
  <c r="A1" i="105"/>
  <c r="A1" i="104"/>
  <c r="A1" i="103"/>
  <c r="A1" i="102"/>
  <c r="B5" i="101"/>
  <c r="B9" i="101"/>
  <c r="B8" i="101"/>
  <c r="B7" i="101"/>
  <c r="B6" i="101"/>
  <c r="A1" i="101"/>
  <c r="B12" i="100"/>
  <c r="B11" i="100"/>
  <c r="B8" i="100"/>
  <c r="B5" i="100"/>
  <c r="B14" i="100"/>
  <c r="B9" i="100"/>
  <c r="B13" i="100"/>
  <c r="B10" i="100"/>
  <c r="B7" i="100"/>
  <c r="B6" i="100"/>
  <c r="B15" i="100"/>
  <c r="A1" i="100"/>
  <c r="B8" i="99"/>
  <c r="B11" i="99"/>
  <c r="B12" i="99"/>
  <c r="B10" i="99"/>
  <c r="B7" i="99"/>
  <c r="B9" i="99"/>
  <c r="B5" i="99"/>
  <c r="B14" i="99"/>
  <c r="B16" i="99"/>
  <c r="B13" i="99"/>
  <c r="B6" i="99"/>
  <c r="B15" i="99"/>
  <c r="A1" i="99"/>
  <c r="B8" i="98"/>
  <c r="B7" i="98"/>
  <c r="B6" i="98"/>
  <c r="B5" i="98"/>
  <c r="A1" i="98"/>
  <c r="B20" i="97"/>
  <c r="B15" i="97"/>
  <c r="B21" i="97"/>
  <c r="B19" i="97"/>
  <c r="B16" i="97"/>
  <c r="B14" i="97"/>
  <c r="B12" i="97"/>
  <c r="B10" i="97"/>
  <c r="B7" i="97"/>
  <c r="B6" i="97"/>
  <c r="B18" i="97"/>
  <c r="B13" i="97"/>
  <c r="B11" i="97"/>
  <c r="B9" i="97"/>
  <c r="B5" i="97"/>
  <c r="B8" i="97"/>
  <c r="B17" i="97"/>
  <c r="A1" i="97"/>
  <c r="B6" i="96"/>
  <c r="B5" i="96"/>
  <c r="A1" i="96"/>
  <c r="B7" i="95"/>
  <c r="B9" i="95"/>
  <c r="B22" i="95"/>
  <c r="B14" i="95"/>
  <c r="B20" i="95"/>
  <c r="B21" i="95"/>
  <c r="B5" i="95"/>
  <c r="B17" i="95"/>
  <c r="B8" i="95"/>
  <c r="B19" i="95"/>
  <c r="B18" i="95"/>
  <c r="B13" i="95"/>
  <c r="B12" i="95"/>
  <c r="B11" i="95"/>
  <c r="B10" i="95"/>
  <c r="B6" i="95"/>
  <c r="B15" i="95"/>
  <c r="B16" i="95"/>
  <c r="A1" i="95"/>
  <c r="B7" i="94"/>
  <c r="B6" i="94"/>
  <c r="B5" i="94"/>
  <c r="A1" i="94"/>
  <c r="B5" i="93"/>
  <c r="B8" i="93"/>
  <c r="B10" i="93"/>
  <c r="B11" i="93"/>
  <c r="B12" i="93"/>
  <c r="B9" i="93"/>
  <c r="B7" i="93"/>
  <c r="B6" i="93"/>
  <c r="B13" i="93"/>
  <c r="A1" i="93"/>
  <c r="B19" i="92"/>
  <c r="B16" i="92"/>
  <c r="B10" i="92"/>
  <c r="B14" i="92"/>
  <c r="B13" i="92"/>
  <c r="B8" i="92"/>
  <c r="B12" i="92"/>
  <c r="B9" i="92"/>
  <c r="B17" i="92"/>
  <c r="B18" i="92"/>
  <c r="B7" i="92"/>
  <c r="B15" i="92"/>
  <c r="B11" i="92"/>
  <c r="B5" i="92"/>
  <c r="B6" i="92"/>
  <c r="A1" i="92"/>
  <c r="B5" i="91"/>
  <c r="B7" i="91"/>
  <c r="B6" i="91"/>
  <c r="B8" i="91"/>
  <c r="A1" i="91"/>
  <c r="B8" i="90"/>
  <c r="B11" i="90"/>
  <c r="B13" i="90"/>
  <c r="B6" i="90"/>
  <c r="B12" i="90"/>
  <c r="B5" i="90"/>
  <c r="B10" i="90"/>
  <c r="B9" i="90"/>
  <c r="B7" i="90"/>
  <c r="A1" i="90"/>
  <c r="B6" i="89"/>
  <c r="B7" i="89"/>
  <c r="B5" i="89"/>
  <c r="B10" i="89"/>
  <c r="B8" i="89"/>
  <c r="B9" i="89"/>
  <c r="A1" i="89"/>
  <c r="B6" i="88"/>
  <c r="B5" i="88"/>
  <c r="A1" i="88"/>
  <c r="B20" i="87"/>
  <c r="B18" i="87"/>
  <c r="B12" i="87"/>
  <c r="B7" i="87"/>
  <c r="B15" i="87"/>
  <c r="B9" i="87"/>
  <c r="B11" i="87"/>
  <c r="B13" i="87"/>
  <c r="B8" i="87"/>
  <c r="B19" i="87"/>
  <c r="B17" i="87"/>
  <c r="B16" i="87"/>
  <c r="B5" i="87"/>
  <c r="B6" i="87"/>
  <c r="B14" i="87"/>
  <c r="B10" i="87"/>
  <c r="A1" i="87"/>
  <c r="B5" i="86"/>
  <c r="A1" i="86"/>
  <c r="B13" i="85"/>
  <c r="B34" i="85"/>
  <c r="B33" i="85"/>
  <c r="B19" i="85"/>
  <c r="B31" i="85"/>
  <c r="B28" i="85"/>
  <c r="B27" i="85"/>
  <c r="B25" i="85"/>
  <c r="B11" i="85"/>
  <c r="B10" i="85"/>
  <c r="B23" i="85"/>
  <c r="B8" i="85"/>
  <c r="B21" i="85"/>
  <c r="B17" i="85"/>
  <c r="B6" i="85"/>
  <c r="B24" i="85"/>
  <c r="B15" i="85"/>
  <c r="B29" i="85"/>
  <c r="B30" i="85"/>
  <c r="B26" i="85"/>
  <c r="B9" i="85"/>
  <c r="B32" i="85"/>
  <c r="B22" i="85"/>
  <c r="B7" i="85"/>
  <c r="B20" i="85"/>
  <c r="B16" i="85"/>
  <c r="B14" i="85"/>
  <c r="B12" i="85"/>
  <c r="B5" i="85"/>
  <c r="B18" i="85"/>
  <c r="A1" i="85"/>
  <c r="B6" i="84"/>
  <c r="B5" i="84"/>
  <c r="A1" i="84"/>
  <c r="B14" i="83"/>
  <c r="B5" i="83"/>
  <c r="B6" i="83"/>
  <c r="B16" i="83"/>
  <c r="B15" i="83"/>
  <c r="B7" i="83"/>
  <c r="B10" i="83"/>
  <c r="B9" i="83"/>
  <c r="B8" i="83"/>
  <c r="B12" i="83"/>
  <c r="B11" i="83"/>
  <c r="B13" i="83"/>
  <c r="A1" i="83"/>
  <c r="B8" i="82"/>
  <c r="B19" i="82"/>
  <c r="B33" i="82"/>
  <c r="B24" i="82"/>
  <c r="B32" i="82"/>
  <c r="B16" i="82"/>
  <c r="B15" i="82"/>
  <c r="B7" i="82"/>
  <c r="B27" i="82"/>
  <c r="B6" i="82"/>
  <c r="B30" i="82"/>
  <c r="B21" i="82"/>
  <c r="B14" i="82"/>
  <c r="B13" i="82"/>
  <c r="B22" i="82"/>
  <c r="B20" i="82"/>
  <c r="B10" i="82"/>
  <c r="B5" i="82"/>
  <c r="B18" i="82"/>
  <c r="B34" i="82"/>
  <c r="B28" i="82"/>
  <c r="B25" i="82"/>
  <c r="B17" i="82"/>
  <c r="B9" i="82"/>
  <c r="B11" i="82"/>
  <c r="B31" i="82"/>
  <c r="B23" i="82"/>
  <c r="B29" i="82"/>
  <c r="B26" i="82"/>
  <c r="B12" i="82"/>
  <c r="A1" i="82"/>
  <c r="B13" i="81"/>
  <c r="B9" i="81"/>
  <c r="B14" i="81"/>
  <c r="B11" i="81"/>
  <c r="B6" i="81"/>
  <c r="B10" i="81"/>
  <c r="B8" i="81"/>
  <c r="B5" i="81"/>
  <c r="B7" i="81"/>
  <c r="B12" i="81"/>
  <c r="A1" i="81"/>
  <c r="B19" i="80"/>
  <c r="B18" i="80"/>
  <c r="B34" i="80"/>
  <c r="B32" i="80"/>
  <c r="B30" i="80"/>
  <c r="B27" i="80"/>
  <c r="B26" i="80"/>
  <c r="B24" i="80"/>
  <c r="B22" i="80"/>
  <c r="B20" i="80"/>
  <c r="B15" i="80"/>
  <c r="B17" i="80"/>
  <c r="B14" i="80"/>
  <c r="B12" i="80"/>
  <c r="B10" i="80"/>
  <c r="B9" i="80"/>
  <c r="B7" i="80"/>
  <c r="B6" i="80"/>
  <c r="B33" i="80"/>
  <c r="B31" i="80"/>
  <c r="B29" i="80"/>
  <c r="B28" i="80"/>
  <c r="B25" i="80"/>
  <c r="B23" i="80"/>
  <c r="B21" i="80"/>
  <c r="B16" i="80"/>
  <c r="B13" i="80"/>
  <c r="B11" i="80"/>
  <c r="B8" i="80"/>
  <c r="B5" i="80"/>
  <c r="A1" i="80"/>
  <c r="B8" i="79"/>
  <c r="B14" i="79"/>
  <c r="B16" i="79"/>
  <c r="B18" i="79"/>
  <c r="B15" i="79"/>
  <c r="B7" i="79"/>
  <c r="B17" i="79"/>
  <c r="B10" i="79"/>
  <c r="B5" i="79"/>
  <c r="B20" i="79"/>
  <c r="B11" i="79"/>
  <c r="B9" i="79"/>
  <c r="B6" i="79"/>
  <c r="B13" i="79"/>
  <c r="B12" i="79"/>
  <c r="B19" i="79"/>
  <c r="A1" i="79"/>
  <c r="B8" i="78"/>
  <c r="B6" i="78"/>
  <c r="B9" i="78"/>
  <c r="B7" i="78"/>
  <c r="B5" i="78"/>
  <c r="A1" i="78"/>
  <c r="B21" i="77"/>
  <c r="B17" i="77"/>
  <c r="B6" i="77"/>
  <c r="B20" i="77"/>
  <c r="B24" i="77"/>
  <c r="B13" i="77"/>
  <c r="B10" i="77"/>
  <c r="B11" i="77"/>
  <c r="B7" i="77"/>
  <c r="B22" i="77"/>
  <c r="B8" i="77"/>
  <c r="B23" i="77"/>
  <c r="B19" i="77"/>
  <c r="B18" i="77"/>
  <c r="B15" i="77"/>
  <c r="B14" i="77"/>
  <c r="B12" i="77"/>
  <c r="B9" i="77"/>
  <c r="B16" i="77"/>
  <c r="B5" i="77"/>
  <c r="A1" i="77"/>
  <c r="B6" i="76"/>
  <c r="B5" i="76"/>
  <c r="A1" i="76"/>
  <c r="B14" i="75"/>
  <c r="B9" i="75"/>
  <c r="B8" i="75"/>
  <c r="B15" i="75"/>
  <c r="B7" i="75"/>
  <c r="B13" i="75"/>
  <c r="B6" i="75"/>
  <c r="B5" i="75"/>
  <c r="B10" i="75"/>
  <c r="B12" i="75"/>
  <c r="B11" i="75"/>
  <c r="A1" i="75"/>
  <c r="B8" i="74"/>
  <c r="B6" i="74"/>
  <c r="B5" i="74"/>
  <c r="B7" i="74"/>
  <c r="A1" i="74"/>
  <c r="B5" i="73"/>
  <c r="A1" i="73"/>
  <c r="B5" i="72"/>
  <c r="B6" i="72"/>
  <c r="A1" i="72"/>
  <c r="B8" i="71"/>
  <c r="B11" i="71"/>
  <c r="B9" i="71"/>
  <c r="B10" i="71"/>
  <c r="B12" i="71"/>
  <c r="B6" i="71"/>
  <c r="B5" i="71"/>
  <c r="B7" i="71"/>
  <c r="A1" i="71"/>
  <c r="B9" i="70"/>
  <c r="B7" i="70"/>
  <c r="B8" i="70"/>
  <c r="B6" i="70"/>
  <c r="B5" i="70"/>
  <c r="A1" i="70"/>
  <c r="B10" i="69"/>
  <c r="B14" i="69"/>
  <c r="B13" i="69"/>
  <c r="B11" i="69"/>
  <c r="B9" i="69"/>
  <c r="B6" i="69"/>
  <c r="B8" i="69"/>
  <c r="B7" i="69"/>
  <c r="B12" i="69"/>
  <c r="B5" i="69"/>
  <c r="A1" i="69"/>
  <c r="B7" i="68"/>
  <c r="B6" i="68"/>
  <c r="B5" i="68"/>
  <c r="B8" i="68"/>
  <c r="A1" i="68"/>
  <c r="B5" i="67"/>
  <c r="B6" i="67"/>
  <c r="B7" i="67"/>
  <c r="A1" i="67"/>
  <c r="B6" i="66"/>
  <c r="B7" i="66"/>
  <c r="B5" i="66"/>
  <c r="B9" i="66"/>
  <c r="B11" i="66"/>
  <c r="B8" i="66"/>
  <c r="B10" i="66"/>
  <c r="A1" i="66"/>
  <c r="B5" i="65"/>
  <c r="A1" i="65"/>
  <c r="B15" i="64"/>
  <c r="B14" i="64"/>
  <c r="B12" i="64"/>
  <c r="B5" i="64"/>
  <c r="B9" i="64"/>
  <c r="B6" i="64"/>
  <c r="B16" i="64"/>
  <c r="B17" i="64"/>
  <c r="B19" i="64"/>
  <c r="B18" i="64"/>
  <c r="B13" i="64"/>
  <c r="B24" i="64"/>
  <c r="B21" i="64"/>
  <c r="B8" i="64"/>
  <c r="B23" i="64"/>
  <c r="B20" i="64"/>
  <c r="B10" i="64"/>
  <c r="B11" i="64"/>
  <c r="B25" i="64"/>
  <c r="B7" i="64"/>
  <c r="B22" i="64"/>
  <c r="A1" i="64"/>
  <c r="B5" i="63"/>
  <c r="B6" i="63"/>
  <c r="A1" i="63"/>
  <c r="B7" i="62"/>
  <c r="B6" i="62"/>
  <c r="B5" i="62"/>
  <c r="A1" i="62"/>
  <c r="B7" i="61"/>
  <c r="B5" i="61"/>
  <c r="B6" i="61"/>
  <c r="A1" i="61"/>
  <c r="B5" i="60"/>
  <c r="B6" i="60"/>
  <c r="A1" i="60"/>
  <c r="B6" i="59"/>
  <c r="B7" i="59"/>
  <c r="B8" i="59"/>
  <c r="B5" i="59"/>
  <c r="A1" i="59"/>
  <c r="B5" i="58"/>
  <c r="B10" i="58"/>
  <c r="B9" i="58"/>
  <c r="B7" i="58"/>
  <c r="B6" i="58"/>
  <c r="B8" i="58"/>
  <c r="A1" i="58"/>
  <c r="B13" i="57"/>
  <c r="B5" i="57"/>
  <c r="B11" i="57"/>
  <c r="B10" i="57"/>
  <c r="B8" i="57"/>
  <c r="B7" i="57"/>
  <c r="B9" i="57"/>
  <c r="B6" i="57"/>
  <c r="B12" i="57"/>
  <c r="A1" i="57"/>
  <c r="B5" i="56"/>
  <c r="B7" i="56"/>
  <c r="B6" i="56"/>
  <c r="A1" i="56"/>
  <c r="B6" i="55"/>
  <c r="B7" i="55"/>
  <c r="B5" i="55"/>
  <c r="A1" i="55"/>
  <c r="B6" i="54"/>
  <c r="B5" i="54"/>
  <c r="B7" i="54"/>
  <c r="A1" i="54"/>
  <c r="B5" i="53"/>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A1" i="2"/>
  <c r="B5" i="1"/>
  <c r="A5" i="1"/>
</calcChain>
</file>

<file path=xl/sharedStrings.xml><?xml version="1.0" encoding="utf-8"?>
<sst xmlns="http://schemas.openxmlformats.org/spreadsheetml/2006/main" count="14477" uniqueCount="509">
  <si>
    <t>Hovedområder</t>
  </si>
  <si>
    <t>%</t>
  </si>
  <si>
    <t>N</t>
  </si>
  <si>
    <t>Fremskrivnings grupper</t>
  </si>
  <si>
    <t>Aalborg Universitet</t>
  </si>
  <si>
    <t>Aarhus Maskinmesterskole</t>
  </si>
  <si>
    <t>*</t>
  </si>
  <si>
    <t>Aarhus Universitet</t>
  </si>
  <si>
    <t>Arkitektskolen Aarhus</t>
  </si>
  <si>
    <t>Copenhagen Business School - Handelshøjskolen</t>
  </si>
  <si>
    <t>Danmarks Medie- og Journalisthøjskole</t>
  </si>
  <si>
    <t>Danmarks Tekniske Universitet</t>
  </si>
  <si>
    <t>Den Frie Lærerskole</t>
  </si>
  <si>
    <t>Designskolen Kolding</t>
  </si>
  <si>
    <t>Det Kongelige Danske Kunstakademis Skoler for Arkitektur, Design og Konservering</t>
  </si>
  <si>
    <t>Erhvervsakademi Aarhus</t>
  </si>
  <si>
    <t>Erhvervsakademi Dania</t>
  </si>
  <si>
    <t>Erhvervsakademi Kolding</t>
  </si>
  <si>
    <t>Erhvervsakademi MidtVest</t>
  </si>
  <si>
    <t>Erhvervsakademi Sjælland</t>
  </si>
  <si>
    <t>Erhvervsakademi SydVest</t>
  </si>
  <si>
    <t>Erhvervsakademiet Copenhagen Business Academy</t>
  </si>
  <si>
    <t>Erhvervsakademiet Lillebælt</t>
  </si>
  <si>
    <t>Fredericia Maskinmesterskole</t>
  </si>
  <si>
    <t>IT-Universitetet i København</t>
  </si>
  <si>
    <t>Kaospiloterne</t>
  </si>
  <si>
    <t>Københavns Erhvervsakademi (KEA)</t>
  </si>
  <si>
    <t>Københavns Universitet</t>
  </si>
  <si>
    <t>MARTEC</t>
  </si>
  <si>
    <t>Marstal Navigationsskole</t>
  </si>
  <si>
    <t>Maskinmesterskolen København</t>
  </si>
  <si>
    <t>Professionshøjskolen Lillebælt University College</t>
  </si>
  <si>
    <t>Professionshøjskolen Metropol / Metropolitan UC</t>
  </si>
  <si>
    <t>Professionshøjskolen Sjælland University College</t>
  </si>
  <si>
    <t>Professionshøjskolen UC Syddanmark</t>
  </si>
  <si>
    <t>Professionshøjskolen UCC (University College)</t>
  </si>
  <si>
    <t>Professionshøjskolen University College Nordjylland</t>
  </si>
  <si>
    <t>Professionshøjskolen VIA University College</t>
  </si>
  <si>
    <t>Roskilde Universitet</t>
  </si>
  <si>
    <t>Svendborg International Maritime Academy, SIMAC</t>
  </si>
  <si>
    <t>Syddansk Universitet</t>
  </si>
  <si>
    <t>Tech College Aalborg</t>
  </si>
  <si>
    <t>Øvrige institutioner</t>
  </si>
  <si>
    <t>Bio, KVU</t>
  </si>
  <si>
    <t>Design, KVU</t>
  </si>
  <si>
    <t>It, KVU</t>
  </si>
  <si>
    <t>Sundhed, KVU</t>
  </si>
  <si>
    <t>Teknik, KVU</t>
  </si>
  <si>
    <t>Økonomisk/merkantil, KVU</t>
  </si>
  <si>
    <t>Øvrige, KVU</t>
  </si>
  <si>
    <t>Design, MVU</t>
  </si>
  <si>
    <t>Ernæring, MVU</t>
  </si>
  <si>
    <t>Forvaltning og samfund, MVU</t>
  </si>
  <si>
    <t>Fysio og ergo, MVU</t>
  </si>
  <si>
    <t>Ingeniør, MVU</t>
  </si>
  <si>
    <t>It, MVU</t>
  </si>
  <si>
    <t>Medie og kommunikation, MVU</t>
  </si>
  <si>
    <t>Økonomisk/merkantil, MVU</t>
  </si>
  <si>
    <t>Øvrige pædagogik, MVU</t>
  </si>
  <si>
    <t>Øvrige sundhed, MVU</t>
  </si>
  <si>
    <t>Øvrige teknik, MVU</t>
  </si>
  <si>
    <t>Øvrige, MVU</t>
  </si>
  <si>
    <t>Lærer, prof. bach.</t>
  </si>
  <si>
    <t>Pædagog, prof. bach.</t>
  </si>
  <si>
    <t>Sygeplejerske, prof. bach.</t>
  </si>
  <si>
    <t>Bio (nat.), kand.</t>
  </si>
  <si>
    <t>Design (hum.), kand.</t>
  </si>
  <si>
    <t>Erhvervssprog (hum.), kand.</t>
  </si>
  <si>
    <t>Etno-/antropologi (samf.), kand.</t>
  </si>
  <si>
    <t>Forvaltning og samfund (samf.), kand.</t>
  </si>
  <si>
    <t>Fremmedsprog (hum.), kand.</t>
  </si>
  <si>
    <t>Fysik/kemi (nat.), kand.</t>
  </si>
  <si>
    <t>Ingeniør (tek.), kand.</t>
  </si>
  <si>
    <t>It (nat.), kand.</t>
  </si>
  <si>
    <t>Jura (samf.), kand.</t>
  </si>
  <si>
    <t>Klassisk humaniora, kand.</t>
  </si>
  <si>
    <t>Kunstneriske udd. (hum.), kand.</t>
  </si>
  <si>
    <t>Landbrug, skovbrug og veterinær (nat.), kand.</t>
  </si>
  <si>
    <t>Læge (sund.), kand.</t>
  </si>
  <si>
    <t>Matematik/statistik (nat.), kand.</t>
  </si>
  <si>
    <t>Medie og kommunikation (hum.), kand.</t>
  </si>
  <si>
    <t>Medie og kommunikation (samf.), kand.</t>
  </si>
  <si>
    <t>Merkantil (samf.), kand.</t>
  </si>
  <si>
    <t>Områdestudier og øvrige (hum.), kand.</t>
  </si>
  <si>
    <t>Psykologi (samf.), kand.</t>
  </si>
  <si>
    <t>Pædagogik (hum.), kand.</t>
  </si>
  <si>
    <t>Tandlæge (sund.), kand.</t>
  </si>
  <si>
    <t>Æstetiske fag (hum.), kand.</t>
  </si>
  <si>
    <t>Økonomi (samf.), kand.</t>
  </si>
  <si>
    <t>Øvrige (nat.), kand.</t>
  </si>
  <si>
    <t>Øvrige (sund.), kand.</t>
  </si>
  <si>
    <t>Øvrige (tek.), kand.</t>
  </si>
  <si>
    <t>Laborant</t>
  </si>
  <si>
    <t>Tekstil- og beklædningstekniker</t>
  </si>
  <si>
    <t>Designteknolog</t>
  </si>
  <si>
    <t>E-designer</t>
  </si>
  <si>
    <t>Datamatiker</t>
  </si>
  <si>
    <t>Multimediedesigner</t>
  </si>
  <si>
    <t>Erhvervsakad., IT-teknolog</t>
  </si>
  <si>
    <t>Værkstedsteknisk grundskole,bandagist</t>
  </si>
  <si>
    <t>Økonoma</t>
  </si>
  <si>
    <t>Klinisk tandtekniker</t>
  </si>
  <si>
    <t>Produktudvikler</t>
  </si>
  <si>
    <t>El-installatøruddannelse</t>
  </si>
  <si>
    <t>Modeltekniker</t>
  </si>
  <si>
    <t>Installatør una</t>
  </si>
  <si>
    <t>Jordbrugsteknolog</t>
  </si>
  <si>
    <t>Procesteknolog</t>
  </si>
  <si>
    <t>Produktionsteknolog</t>
  </si>
  <si>
    <t>Driftsteknolog offshore</t>
  </si>
  <si>
    <t>Teknisk manager offshore</t>
  </si>
  <si>
    <t>Logistikøkonom</t>
  </si>
  <si>
    <t>Finansøkonom</t>
  </si>
  <si>
    <t>Handelsøkonom</t>
  </si>
  <si>
    <t>Markedsføringsøkonom</t>
  </si>
  <si>
    <t>Serviceøkonom</t>
  </si>
  <si>
    <t>Administrationsøkonom</t>
  </si>
  <si>
    <t>Juniorofficer (maritim),1.teoridel</t>
  </si>
  <si>
    <t>Styrmand,1-årig</t>
  </si>
  <si>
    <t>Skibsmaskinist</t>
  </si>
  <si>
    <t>Skibsfører, med 10.-klasse adgang</t>
  </si>
  <si>
    <t>Industriel designer,overbygn. på designteknolog</t>
  </si>
  <si>
    <t>Design og business, prof.bach.</t>
  </si>
  <si>
    <t>Ernærings- og husholdningsøkonomi, prof.bach.</t>
  </si>
  <si>
    <t>Ernæring og sundhed, prof.bach.</t>
  </si>
  <si>
    <t>Global nutrition and health,prof.bach.</t>
  </si>
  <si>
    <t>Offentlig administration,prof.bach.</t>
  </si>
  <si>
    <t>Socialrådgiver,prof.bach</t>
  </si>
  <si>
    <t>Socialrådgiver,årskursus</t>
  </si>
  <si>
    <t>Fysioterapi,prof.bach.</t>
  </si>
  <si>
    <t>Ergoterapi,prof.bach.</t>
  </si>
  <si>
    <t>Skov- og landskabsingeniør,prof.bach.</t>
  </si>
  <si>
    <t>Business development,ing.prof.bach.</t>
  </si>
  <si>
    <t>Teknologi og økonomi,ing.prof.bach.</t>
  </si>
  <si>
    <t>Eksportingeniør,ing.prof.bach.</t>
  </si>
  <si>
    <t>Diploming.prof.bach una</t>
  </si>
  <si>
    <t>Maskin,ing.prof.bach.</t>
  </si>
  <si>
    <t>Stærkstrøm,ing.prof.bach.</t>
  </si>
  <si>
    <t>Bygning,ing.prof.bach.</t>
  </si>
  <si>
    <t>Produktion,ing.prof.bach.</t>
  </si>
  <si>
    <t>Svagstrøm,ing.prof.bach.</t>
  </si>
  <si>
    <t>Elektronik og IT,ing.prof.bach.</t>
  </si>
  <si>
    <t>Kemi,ing.prof.bach.</t>
  </si>
  <si>
    <t>Levnedsmiddelingeniør</t>
  </si>
  <si>
    <t>IT,ing.prof.bach.</t>
  </si>
  <si>
    <t>IT for datamatiker,ing.prof.bach.</t>
  </si>
  <si>
    <t>Arktisk teknologi,ing.prof.bach.</t>
  </si>
  <si>
    <t>Bygningsdesign,ing.prof.bach.</t>
  </si>
  <si>
    <t>Anlæg,akademiing.</t>
  </si>
  <si>
    <t>Elektro,akademiing.</t>
  </si>
  <si>
    <t>Energi,akademiing.</t>
  </si>
  <si>
    <t>Industri,akademiing.</t>
  </si>
  <si>
    <t>Karakteranimation,prof.bach.</t>
  </si>
  <si>
    <t>Teknik og økonomi,grafonom</t>
  </si>
  <si>
    <t>Kommunikation,grafonom</t>
  </si>
  <si>
    <t>Visuel kommunikation,prof.bach.</t>
  </si>
  <si>
    <t>Medieproduktion og ledelse, prof.bach.</t>
  </si>
  <si>
    <t>Erhvervssprog og IT markedskommunikation,prof.bach.</t>
  </si>
  <si>
    <t>Journalist,prof.bach.</t>
  </si>
  <si>
    <t>Fotojournalist,prof.bach.</t>
  </si>
  <si>
    <t>Økonomi og informationsteknologi, prof.bach.</t>
  </si>
  <si>
    <t>Registreret revisor</t>
  </si>
  <si>
    <t>International leisure management,prof.bach.</t>
  </si>
  <si>
    <t>Tekstile fag og formidling,prof.bach.</t>
  </si>
  <si>
    <t>Natur- og kulturformidling, prof.bach.</t>
  </si>
  <si>
    <t>Tegnsprogs- og mundhåndsystemtolk,prof.bach.</t>
  </si>
  <si>
    <t>Tegnsprogstolkning,overbygning</t>
  </si>
  <si>
    <t>Afspændingspædagogik og psykomotorik, prof.bach.</t>
  </si>
  <si>
    <t>Radiograf,prof.bach.</t>
  </si>
  <si>
    <t>Bioanalytiker,prof.bach</t>
  </si>
  <si>
    <t>Bioanalytiker,prof.bach, Opskoling og merit</t>
  </si>
  <si>
    <t>Bandagist,prof.bach.</t>
  </si>
  <si>
    <t>Jordemoder,prof.bach</t>
  </si>
  <si>
    <t>Optometrist,prof.bach.</t>
  </si>
  <si>
    <t>Sygeplejerske,diplomeksamen</t>
  </si>
  <si>
    <t>Tandplejer</t>
  </si>
  <si>
    <t>Klinisk diætist</t>
  </si>
  <si>
    <t>Bygningskonstruktør</t>
  </si>
  <si>
    <t>Bygningskonstruktør,prof.bach.</t>
  </si>
  <si>
    <t>Maskinmester, prof.bach.</t>
  </si>
  <si>
    <t>Maskinmester- maskinteknisk ledelse og drift,prof.bach.</t>
  </si>
  <si>
    <t>Teknisk manager offshore,prof.bach.</t>
  </si>
  <si>
    <t>Juniorofficer (maritim),prof.bach.</t>
  </si>
  <si>
    <t>Juniorofficer (maritim),2.teoridel</t>
  </si>
  <si>
    <t>Juniorofficer (maritim),3.teoridel</t>
  </si>
  <si>
    <t>Skibsfører,seniorofficer</t>
  </si>
  <si>
    <t>Skibsfører</t>
  </si>
  <si>
    <t>Seniorofficer (maritim) dual purpose</t>
  </si>
  <si>
    <t>Skibsfører,prof.bach.</t>
  </si>
  <si>
    <t>Maritim transport og skibsledelse,prof.bach.</t>
  </si>
  <si>
    <t>Folkeskolelærer,prof.bach.</t>
  </si>
  <si>
    <t>Den frie læreruddannelse</t>
  </si>
  <si>
    <t>Pædagog,prof.bach.</t>
  </si>
  <si>
    <t>Sygeplejerske,prof.bach.</t>
  </si>
  <si>
    <t>Sundhedsplejerske,diplomeksamen</t>
  </si>
  <si>
    <t>Sygepleje supplering, adgangsgivende til videre uddannelse</t>
  </si>
  <si>
    <t>Sygeplejerske,suppleringsudd.</t>
  </si>
  <si>
    <t>Miljøbiologi,kand.2år</t>
  </si>
  <si>
    <t>Molekylær biologi (RUC),kand.2år</t>
  </si>
  <si>
    <t>Humanbiologi,kand.2år</t>
  </si>
  <si>
    <t>Biokemi,kand.2år</t>
  </si>
  <si>
    <t>Biologi,kand.</t>
  </si>
  <si>
    <t>Molekylærbiologi,kand.2år</t>
  </si>
  <si>
    <t>Biologi,kand.2år</t>
  </si>
  <si>
    <t>Parasitologi,kand.2år</t>
  </si>
  <si>
    <t>Bioteknologi,kand.2år</t>
  </si>
  <si>
    <t>Nanobioscience,kand.2år</t>
  </si>
  <si>
    <t>Designer,overbygning</t>
  </si>
  <si>
    <t>Designledelse,kand.2år</t>
  </si>
  <si>
    <t>Arabisk,c.negot.4år</t>
  </si>
  <si>
    <t>Konferencetolk</t>
  </si>
  <si>
    <t>Engelsk,c.ling.merc.2år</t>
  </si>
  <si>
    <t>Fransk,c.ling.merc.2år</t>
  </si>
  <si>
    <t>Italiensk,c.ling.merc.2år</t>
  </si>
  <si>
    <t>Kommunikation,c.ling.merc.2år</t>
  </si>
  <si>
    <t>Russisk,c.ling.merc.2år</t>
  </si>
  <si>
    <t>Spansk,c.ling.merc.2år</t>
  </si>
  <si>
    <t>Tysk,c.ling.merc.2år</t>
  </si>
  <si>
    <t>Datalingvistik,c.ling.merc.2år</t>
  </si>
  <si>
    <t>Sproglig informatik,c.ling.merc.2år</t>
  </si>
  <si>
    <t>Cand.ling.merc.u.n.a., kand.2år</t>
  </si>
  <si>
    <t>Erhvervsøkonomi og erhvervssprog, c.merc.2år</t>
  </si>
  <si>
    <t>Engelsk,cand.negot.2år</t>
  </si>
  <si>
    <t>Fransk,cand.negot.2år</t>
  </si>
  <si>
    <t>Tysk,cand.negot.2år</t>
  </si>
  <si>
    <t>Spansk,cand.negot.2år</t>
  </si>
  <si>
    <t>Arabisk,cand.negot.2år</t>
  </si>
  <si>
    <t>Polsk,cand.negot.2år</t>
  </si>
  <si>
    <t>Sprog og international virksomhedskommunikation,kand.2år</t>
  </si>
  <si>
    <t>Etnografi og antropologi,kand.</t>
  </si>
  <si>
    <t>Etnologi europæisk,kand.</t>
  </si>
  <si>
    <t>Nordisk folkemindevidenskab,kand.</t>
  </si>
  <si>
    <t>Etnografi og antropologi,kand.2år</t>
  </si>
  <si>
    <t>Etnologi europæisk,kand.2år</t>
  </si>
  <si>
    <t>Sundhedsfremme og sundhedsstrategier,kand.2år</t>
  </si>
  <si>
    <t>Samfundsvidenskab (AAU),kand.</t>
  </si>
  <si>
    <t>Samfundsvidenskab kombination,kand.2år</t>
  </si>
  <si>
    <t>Forvaltning,kand.2år</t>
  </si>
  <si>
    <t>Miljøplanlægning,kand.2år</t>
  </si>
  <si>
    <t>Offentlig driftsøkonomi (RUC),kand.2år</t>
  </si>
  <si>
    <t>Teknologisk-samfundsvidenskabelig. planlægning,kand.2år</t>
  </si>
  <si>
    <t>EU studier (RUC),kand.2år</t>
  </si>
  <si>
    <t>Offentlig administration,kand.2år</t>
  </si>
  <si>
    <t>Socialvidenskab,kand.2år</t>
  </si>
  <si>
    <t>Internationale udviklingsstudier,kand.2år</t>
  </si>
  <si>
    <t>Samfundsvidenskab-statsforvaltning,kand.</t>
  </si>
  <si>
    <t>Sociologi,kand.2år</t>
  </si>
  <si>
    <t>Socialt arbejde,kand.2år</t>
  </si>
  <si>
    <t>Samfundsvidenskab,kand.2år</t>
  </si>
  <si>
    <t>Kultursociologi,kand.</t>
  </si>
  <si>
    <t>Engelsk,kand.</t>
  </si>
  <si>
    <t>Finsk,kand.</t>
  </si>
  <si>
    <t>Fransk,kand.</t>
  </si>
  <si>
    <t>Indologi-indisk,kand.</t>
  </si>
  <si>
    <t>Italiensk,kand.</t>
  </si>
  <si>
    <t>Portugisisk,kand.</t>
  </si>
  <si>
    <t>Semitisk,kand.</t>
  </si>
  <si>
    <t>Slavisk sprog og kultur,kand.</t>
  </si>
  <si>
    <t>Spansk,kand.</t>
  </si>
  <si>
    <t>Tysk,kand.</t>
  </si>
  <si>
    <t>Ungarsk,kand.</t>
  </si>
  <si>
    <t>Østasiatisk sprog og kultur,kand.</t>
  </si>
  <si>
    <t>Engelsk,kand.2år</t>
  </si>
  <si>
    <t>Eskimologi,kand.2år</t>
  </si>
  <si>
    <t>Finsk,kand.2år</t>
  </si>
  <si>
    <t>Fransk studier,kand.2år</t>
  </si>
  <si>
    <t>Indiansk sprog og kultur,kand.2år</t>
  </si>
  <si>
    <t>Indologi-indisk,kand.2år</t>
  </si>
  <si>
    <t>Italiensk,kand.2år</t>
  </si>
  <si>
    <t>Iransk,kand.2år</t>
  </si>
  <si>
    <t>Nederlandsk,kand.2år</t>
  </si>
  <si>
    <t>Portugisisk,kand.2år</t>
  </si>
  <si>
    <t>Semitisk,kand.2år</t>
  </si>
  <si>
    <t>Slavisk sprog og kultur,kand.2år</t>
  </si>
  <si>
    <t>Spansk og spanskamerikanske studier,kand.2år</t>
  </si>
  <si>
    <t>Tysk,kand.2år</t>
  </si>
  <si>
    <t>Ungarsk,kand.2år</t>
  </si>
  <si>
    <t>Østasiatisk sprog og kultur,kand.2år</t>
  </si>
  <si>
    <t>Japanstudier,kand.2år</t>
  </si>
  <si>
    <t>Kinastudier,kand.2år</t>
  </si>
  <si>
    <t>Miljøkemi,kand.2år</t>
  </si>
  <si>
    <t>Fysik,kand.2år</t>
  </si>
  <si>
    <t>Astronomi,kand.2år</t>
  </si>
  <si>
    <t>Geofysik,kand.2år</t>
  </si>
  <si>
    <t>Kemi,kand.2år</t>
  </si>
  <si>
    <t>Biofysik,kand.2år</t>
  </si>
  <si>
    <t>Materialefysik-kemi,kand.2år</t>
  </si>
  <si>
    <t>Teknisk fysik,kand.2år</t>
  </si>
  <si>
    <t>Nanoteknologi,kand.2år</t>
  </si>
  <si>
    <t>Civilingenør una, civ.ing.2år</t>
  </si>
  <si>
    <t>Kemi,civ.ing.2år</t>
  </si>
  <si>
    <t>Maskin,civ.ing.2år</t>
  </si>
  <si>
    <t>IT,civ.ing.2år</t>
  </si>
  <si>
    <t>Miljø,civ.ing.2år</t>
  </si>
  <si>
    <t>Civilingeniør una,civ.ing.</t>
  </si>
  <si>
    <t>Bygning (DTU),civ.ing.</t>
  </si>
  <si>
    <t>Elektronik,civ.ing.</t>
  </si>
  <si>
    <t>Kemi,civ.ing.</t>
  </si>
  <si>
    <t>Maskin,civ.ing.</t>
  </si>
  <si>
    <t>Teknologibaseret forretningsudvikling,civ.ing.2år</t>
  </si>
  <si>
    <t>Energi,civ.ing.</t>
  </si>
  <si>
    <t>Anlæg,civ.ing.</t>
  </si>
  <si>
    <t>Bygning (AAU),civ.ing.</t>
  </si>
  <si>
    <t>Industri,civ.ing.</t>
  </si>
  <si>
    <t>Information,civ.ing.</t>
  </si>
  <si>
    <t>Datateknik,civ.ing.</t>
  </si>
  <si>
    <t>Datateknik,civ.ing.2år</t>
  </si>
  <si>
    <t>Industriel produktion,civ.ing.2år</t>
  </si>
  <si>
    <t>Medicin og teknologi,civ.ing.2år</t>
  </si>
  <si>
    <t>Bioteknologi,civ.ing.2år</t>
  </si>
  <si>
    <t>Kemi-miljø,civ.ing.2år</t>
  </si>
  <si>
    <t>Bygge og anlæg,civ.ing.2år</t>
  </si>
  <si>
    <t>Design og innovation,civ.ing.2år</t>
  </si>
  <si>
    <t>Elektronik og IT,civ.ing.2år</t>
  </si>
  <si>
    <t>Nanoteknologi,civ.ing.2år</t>
  </si>
  <si>
    <t>IT-informatik,civ.ing.2år</t>
  </si>
  <si>
    <t>Teknologi og ledelse,civ.ing.2år</t>
  </si>
  <si>
    <t>Energi,civ.ing.2år</t>
  </si>
  <si>
    <t>Byggeri (AAU),civ.ing.2år</t>
  </si>
  <si>
    <t>Medialogi,kand.2år</t>
  </si>
  <si>
    <t>IT una,kand.2år</t>
  </si>
  <si>
    <t>IT-software,kand.2år</t>
  </si>
  <si>
    <t>IT design, kommunikation og medie,kand.2år</t>
  </si>
  <si>
    <t>IT elektronisk handel,kand.2år</t>
  </si>
  <si>
    <t>IT tværfaglig informatik,kand.2år</t>
  </si>
  <si>
    <t>Internetteknologi,kand.2år</t>
  </si>
  <si>
    <t>Multimedieteknologi,kand.2år</t>
  </si>
  <si>
    <t>Teknisk informationsteknologi,civ.ing.2år</t>
  </si>
  <si>
    <t>E-science,kand.2år</t>
  </si>
  <si>
    <t>Datalogi,kand.2år</t>
  </si>
  <si>
    <t>Multimedia science,kand.2år</t>
  </si>
  <si>
    <t>Jura,kand.</t>
  </si>
  <si>
    <t>Jura,kand.2år</t>
  </si>
  <si>
    <t>Humanistisk kombination,kand.</t>
  </si>
  <si>
    <t>Arkæologi forhistorisk,kand.</t>
  </si>
  <si>
    <t>Dansk-nordisk,kand.</t>
  </si>
  <si>
    <t>Filosofi,kand.</t>
  </si>
  <si>
    <t>Historie,kand.</t>
  </si>
  <si>
    <t>Idehistorie,kand.</t>
  </si>
  <si>
    <t>Arkæologi klassisk,kand.</t>
  </si>
  <si>
    <t>Klassisk filologi,kand.</t>
  </si>
  <si>
    <t>Sprogvidenskab,kand.</t>
  </si>
  <si>
    <t>Arkæologi middelalder,kand.</t>
  </si>
  <si>
    <t>Nærorientalsk oldtidskultur,kand.</t>
  </si>
  <si>
    <t>Religionsvidenskab,kand.</t>
  </si>
  <si>
    <t>Religionshistorie,kand.</t>
  </si>
  <si>
    <t>Filosofi,kand.2år</t>
  </si>
  <si>
    <t>Marinarkæologi,kand.2år</t>
  </si>
  <si>
    <t>Arkæologi forhistorisk,kand.2år</t>
  </si>
  <si>
    <t>Historie,kand.2år</t>
  </si>
  <si>
    <t>Idehistorie,kand.2år</t>
  </si>
  <si>
    <t>Arkæologi klassisk,kand.2år</t>
  </si>
  <si>
    <t>Klassisk filologi,kand.2år</t>
  </si>
  <si>
    <t>Arkæologi middelalder,kand.2år</t>
  </si>
  <si>
    <t>Dansk,kand.2år</t>
  </si>
  <si>
    <t>Nordisk sprog og litteratur,kand.2år</t>
  </si>
  <si>
    <t>Nærorientalsk oldtidskultur,kand.2år</t>
  </si>
  <si>
    <t>Religion studier/religionsvidenskab,kand.2år</t>
  </si>
  <si>
    <t>Sprogvidenskab og lingvistik,kand.2år</t>
  </si>
  <si>
    <t>Humanistisk kombination,kand.2år</t>
  </si>
  <si>
    <t>Teologi,kand.</t>
  </si>
  <si>
    <t>Teologi,kand.2år</t>
  </si>
  <si>
    <t>Didaktik,kand.2år</t>
  </si>
  <si>
    <t>Musik,kand.</t>
  </si>
  <si>
    <t>Landbrug,kand.</t>
  </si>
  <si>
    <t>Levnedsmiddel,kand.</t>
  </si>
  <si>
    <t>Havebrugsvidenskab, gartneri,kand.</t>
  </si>
  <si>
    <t>Havebrugsvidenskab, anlæg,kand.</t>
  </si>
  <si>
    <t>Naturressourcer og udvikling/Agricult. development,kand.2år</t>
  </si>
  <si>
    <t>Skovbrugsvidenskab,kand.</t>
  </si>
  <si>
    <t>Veterinærvidenskab,kand.</t>
  </si>
  <si>
    <t>Humanernæring,kand.2år</t>
  </si>
  <si>
    <t>Landskabsforvaltning,kand.2år</t>
  </si>
  <si>
    <t>Landbrug,kand.2år</t>
  </si>
  <si>
    <t>Jordbrugsøkonomi,kand.2år</t>
  </si>
  <si>
    <t>Levnedsmiddel,kand.2år</t>
  </si>
  <si>
    <t>Havebrugsvidenskab, gartneri,kand.2år</t>
  </si>
  <si>
    <t>Landskabsarkitekt,kand.2år</t>
  </si>
  <si>
    <t>Skovbrugsvidenskab,kand.2år</t>
  </si>
  <si>
    <t>Veterinærvidenskab,kand.2½år</t>
  </si>
  <si>
    <t>Lægevidenskab,kand.</t>
  </si>
  <si>
    <t>Lægevidenskab,kand.2år</t>
  </si>
  <si>
    <t>Matematisk-fysisk faggruppe,kand.</t>
  </si>
  <si>
    <t>Matematik,kand.2år</t>
  </si>
  <si>
    <t>Statistik,kand.2år</t>
  </si>
  <si>
    <t>Forsikringsvidenskab,kand.2år</t>
  </si>
  <si>
    <t>Matematik og økonomi,kand.</t>
  </si>
  <si>
    <t>Matematik og  økonomi,kand.2år</t>
  </si>
  <si>
    <t>Informationsvidenskab og kulturformidling,kand.2år</t>
  </si>
  <si>
    <t>Kommunikation,kand.2år</t>
  </si>
  <si>
    <t>Medievidenskab,kand.</t>
  </si>
  <si>
    <t>Informatik,kand.</t>
  </si>
  <si>
    <t>Retorik,kand.</t>
  </si>
  <si>
    <t>Informatik,kand.2år</t>
  </si>
  <si>
    <t>Retorik,kand.2år</t>
  </si>
  <si>
    <t>Medievidenskab,kand.2år</t>
  </si>
  <si>
    <t>IT og kognition,kand.2år</t>
  </si>
  <si>
    <t>Politisk kommunikation og ledelse,kand.2år</t>
  </si>
  <si>
    <t>Journalistik (RUC),kand.2år</t>
  </si>
  <si>
    <t>Journalistik,kand.2år</t>
  </si>
  <si>
    <t>European journalism,kand.2år</t>
  </si>
  <si>
    <t>Erhvervsret,c.merc.2år</t>
  </si>
  <si>
    <t>Datalogi,c.merc.2år</t>
  </si>
  <si>
    <t>Interpret,c.merc.2år</t>
  </si>
  <si>
    <t>Matematik,c.merc.2år</t>
  </si>
  <si>
    <t>Erhvervsøkonomi,c.merc.2år</t>
  </si>
  <si>
    <t>Revisorkandidat, c.merc.2år</t>
  </si>
  <si>
    <t>Psykologi,c.merc.2år</t>
  </si>
  <si>
    <t>Human resource management,kand.2år</t>
  </si>
  <si>
    <t>Japansk,c.merc.2år</t>
  </si>
  <si>
    <t>Filosofi,c.merc.2år</t>
  </si>
  <si>
    <t>Kommunikationsledelse og erhvervsøkonomi,c.merc.2år</t>
  </si>
  <si>
    <t>Management creative business processes,kand.2år</t>
  </si>
  <si>
    <t>International turisme og fritidsmanagement,cand.negot.2år</t>
  </si>
  <si>
    <t>Oplevelsesøkonomi,kand.2år</t>
  </si>
  <si>
    <t>Virksomhedsledelse,kand.2år</t>
  </si>
  <si>
    <t>Virksomhedsstudier,kand.2år</t>
  </si>
  <si>
    <t>Audiologopædi,kand.</t>
  </si>
  <si>
    <t>Audiologopædi,kand.2år</t>
  </si>
  <si>
    <t>Folkemindevidenskab,kand.2år</t>
  </si>
  <si>
    <t>Religionssociologi,kand.2år</t>
  </si>
  <si>
    <t>Kultur og kulturformidling,kand.2år</t>
  </si>
  <si>
    <t>EU-studier,kand.2år</t>
  </si>
  <si>
    <t>Afrikastudier,kand.2år</t>
  </si>
  <si>
    <t>Psykologi (RUC),kand.2år</t>
  </si>
  <si>
    <t>Psykologi,kand.</t>
  </si>
  <si>
    <t>Psykologi,kand.2år</t>
  </si>
  <si>
    <t>Pædagogik (DPU),kand.2år</t>
  </si>
  <si>
    <t>Psykologi-pædagogik (DPU),kand.2år</t>
  </si>
  <si>
    <t>Humanistisk pædagogik (DPU),kand.2år</t>
  </si>
  <si>
    <t>Matematik-nat.-pædagogik (DPU),kand.2år</t>
  </si>
  <si>
    <t>Musikterapi (AAU),kand.2år</t>
  </si>
  <si>
    <t>Musikterapi,kand.2år</t>
  </si>
  <si>
    <t>Pædagogik,kand.</t>
  </si>
  <si>
    <t>Pædagogik,kand.2år</t>
  </si>
  <si>
    <t>Læring og forandringsprocesser,kand.2år</t>
  </si>
  <si>
    <t>Dansk (DPU),kand.2år</t>
  </si>
  <si>
    <t>Pædagogisk filosofi,kand.2år</t>
  </si>
  <si>
    <t>Pædagogisk antropologi, kand.2år</t>
  </si>
  <si>
    <t>Psykologi (DPU),kand.2 år</t>
  </si>
  <si>
    <t>Pædagogisk sociologi, kand.2år</t>
  </si>
  <si>
    <t>Matematik (DPU),kand.2år</t>
  </si>
  <si>
    <t>Lifelong learning,kand.2år</t>
  </si>
  <si>
    <t>Tandlæge,kand.</t>
  </si>
  <si>
    <t>Tandlæge,kand.2år</t>
  </si>
  <si>
    <t>Performance-design,kand.2år</t>
  </si>
  <si>
    <t>Kultur- og sprogmødestudier,kand.2år</t>
  </si>
  <si>
    <t>Dramaturgi,kand.</t>
  </si>
  <si>
    <t>Kunsthistorie,kand.</t>
  </si>
  <si>
    <t>Litteraturhistorie,kand.</t>
  </si>
  <si>
    <t>Litteraturvidenskab,kand.</t>
  </si>
  <si>
    <t>Teatervidenskab,kand.</t>
  </si>
  <si>
    <t>Dramaturgi,kand.2år</t>
  </si>
  <si>
    <t>Filmvidenskab,kand.2år</t>
  </si>
  <si>
    <t>Kunsthistorie,kand.2år</t>
  </si>
  <si>
    <t>Litteraturhistorie,kand.2år</t>
  </si>
  <si>
    <t>Litteraturvidenskab,kand.2år</t>
  </si>
  <si>
    <t>Musik/Musikvidenskab,kand.2år</t>
  </si>
  <si>
    <t>Teatervidenskab,kand.2år</t>
  </si>
  <si>
    <t>Æstetisk kulturarbejde,kand.2år</t>
  </si>
  <si>
    <t>Multimedia arts,kand.2år</t>
  </si>
  <si>
    <t>Visuel kultur,kand.2år</t>
  </si>
  <si>
    <t>Statsvidenskab,kand.</t>
  </si>
  <si>
    <t>Statsvidenskab,kand.2år</t>
  </si>
  <si>
    <t>Økonomi,kand.</t>
  </si>
  <si>
    <t>Økonomi,kand.2år</t>
  </si>
  <si>
    <t>Teknisk geologi,kand.2år</t>
  </si>
  <si>
    <t>Environmental natural resource economy,kand.2år</t>
  </si>
  <si>
    <t>Turisme,kand.2år</t>
  </si>
  <si>
    <t>Naturvidenskab kombination,kand.2år</t>
  </si>
  <si>
    <t>Eksakt videnskabshisorie,kand.2år</t>
  </si>
  <si>
    <t>Geologi,kand.</t>
  </si>
  <si>
    <t>Geografi,kand.</t>
  </si>
  <si>
    <t>Geologi,kand.2år</t>
  </si>
  <si>
    <t>Legemsøvelser,kand.</t>
  </si>
  <si>
    <t>Idræt/Idræt og sundhed,kand.2år</t>
  </si>
  <si>
    <t>Geografi,kand.2år</t>
  </si>
  <si>
    <t>Sygeplejevidenskab,kand.2år</t>
  </si>
  <si>
    <t>Biomekanik,kand.2år</t>
  </si>
  <si>
    <t>Farmaceut,kand.</t>
  </si>
  <si>
    <t>Klinisk ernæring,kand.2år</t>
  </si>
  <si>
    <t>Medicinalbiologi,kand.2år</t>
  </si>
  <si>
    <t>Folkesundhedsvidenskab,kand.2år</t>
  </si>
  <si>
    <t>Sundhedsfaglige kandidatudd.,kand.2år</t>
  </si>
  <si>
    <t>Biomedicinsk teknik,kand.2år</t>
  </si>
  <si>
    <t>Farmaceut,kand.2år</t>
  </si>
  <si>
    <t>Lægemiddelvidenskab,kand.2år</t>
  </si>
  <si>
    <t>Medicin med industriel speciale,kand.2år</t>
  </si>
  <si>
    <t>Landinspektør,kand.</t>
  </si>
  <si>
    <t>Landinspektør,kand.2år</t>
  </si>
  <si>
    <t>Process analytical technology,kand.2år</t>
  </si>
  <si>
    <t>Teknisk una,kand.2år</t>
  </si>
  <si>
    <t>Fødevareteknologi,civ.ing.2år</t>
  </si>
  <si>
    <t>Beskrivelse af ledighedstabeller</t>
  </si>
  <si>
    <t xml:space="preserve">Opgørelserne af ledighed tager udgangspunkt i en årgang af dimitender i Danmarks Statistiks integrerede elevregister (ELEV). Opgørelsen benytter den udgave af ELEV, som er opdateret med institutionernes indberetninger for 2013. En dimittendårgang består af alle studerende, der har fuldtført deres uddannelse fra 1. oktober året før til 30. september i opgørelsesåret. For hver dimittend måles ledigheden fire gange. For hver enkelt dimittend identificeres det kvartal, som indeholder dato, der ligger præcis 4, 5, 6 og 7 kvartaler efter dimittenden afsluttede sin uddannelse, og deres ledighedsstatus måles i hvert af disse kvartaler. </t>
  </si>
  <si>
    <t>Ledigheden måles ud fra Danmarks Statistiks data for netto- og bruttoledighed. Da registrene kun indeholder opgørelser for bruttoledighed fra og med 2006, måles ledigheden for dimittendårgangene i 2002-2005 som nettoledighed. Forskellen på netto- og bruttoledighed består i, at aktiverede medregnes som ledige i opgørelser af bruttoledighed men ikke af nettoledighed.</t>
  </si>
  <si>
    <t>For at være ledig skal dimittenderne være uden arbejde, stå til rådighed for arbejdsmarkedet, modtage dagpenge, kontanthjælp eller starthjælp, være aktivt jobsøgende og tilmeldt en a-kasse. Dimittender der er i gang med en ny uddannelse eller er udvandret til udlandet regnes som ikke-ledige.</t>
  </si>
  <si>
    <t>Opgørelsen inkluderer uddannelser, som på nuværende tidspunkt opbydes af institutioner under Uddannelses- og Forskningsministeriet. Tilbage i tid foregår nogle af uddannelserne på andre institutioner. Disse institutioner indgår samlet som "øvrige institutioner".</t>
  </si>
  <si>
    <t>Ledigheden vises kun for målinger baseret på mindst 10 dimittender, men de indgår i totalerne.</t>
  </si>
  <si>
    <t>Nærmere beskrivelse af bereberne netto- og bruttoledighed findes:</t>
  </si>
  <si>
    <t>1) På Uddannelses- og forskningsministeriets hjemmeside i beskrivelsen af aktuel ledighed</t>
  </si>
  <si>
    <t>2) hos Danmarks Statistik</t>
  </si>
  <si>
    <t>Arkets opbygning</t>
  </si>
  <si>
    <t>Arket er opbygget således, at ledighederne kan vises for forskellige grupperinger af dimittender. Ledigheden kan vises for de videregående uddannelser samlet, for institutioner samlet, for uddannelsesgrupper (Kvalitetsudvalgets grupper) samlet, for enkeltuddannelser eller for en kombination af disse grupperinger.</t>
  </si>
  <si>
    <t>Søgning i arket tager udgangspunkt i fanen "Hovedtabel", hvorfra man ved hjælp af de blå link kan klikke sig ned til en mere detaljeret statistik. Følgende overordnede opgørelser kan være særligt relevante:</t>
  </si>
  <si>
    <t>Ledighed pr. fremskrivningsgruppe for alle videregående uddannelser</t>
  </si>
  <si>
    <t>Viser ledigheden for fremskrivningsgrupper samlet set og er de ledighedstal, som Uddannelses- og forskningsministeriet regner dimensionering på grundlag af. Ved at klikke på de enkelte fremskrivningsgrupper, kan man få vist ledigheden for de underliggende enkeltuddannelser. Fra enkeltuddannelserne kan man klikke sig videre til en visning af uddannelsernes ledighed pr. institution.  Uddannelser, der ikke har eksisteret længe nok til at have ledighedsopgørelser for mindst 3 dimittendårgange, indgår ikke i ledigheden for uddannelsesgruppen.</t>
  </si>
  <si>
    <t>Ledighed pr. institution</t>
  </si>
  <si>
    <t>Viser ledigheden for de enkelte institutioner, ved at klikke på de enkelte institutioner, kan man få vist institutionernes ledighedstal for de enkelte fremskrivningsgrupper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</si>
</sst>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u/>
      <sz val="11"/>
      <color theme="10"/>
      <name val="Calibri"/>
      <family val="2"/>
      <scheme val="minor"/>
    </font>
    <font>
      <u/>
      <sz val="11"/>
      <color indexed="12"/>
      <name val="Calibri"/>
      <family val="2"/>
      <scheme val="minor"/>
    </font>
    <font>
      <u/>
      <sz val="8"/>
      <color indexed="12"/>
      <name val="Calibri"/>
      <family val="2"/>
      <scheme val="minor"/>
    </font>
    <font>
      <sz val="9"/>
      <color theme="1"/>
      <name val="Calibri"/>
      <family val="2"/>
      <scheme val="minor"/>
    </font>
    <font>
      <b/>
      <u/>
      <sz val="9"/>
      <color theme="1"/>
      <name val="Calibri"/>
      <family val="2"/>
      <scheme val="minor"/>
    </font>
    <font>
      <u/>
      <sz val="9"/>
      <color theme="10"/>
      <name val="Calibri"/>
      <family val="2"/>
      <scheme val="minor"/>
    </font>
    <font>
      <i/>
      <sz val="9"/>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
    <border>
      <left/>
      <right/>
      <top/>
      <bottom/>
      <diagonal/>
    </border>
    <border>
      <left/>
      <right/>
      <top style="medium">
        <color indexed="17"/>
      </top>
      <bottom/>
      <diagonal/>
    </border>
    <border>
      <left/>
      <right/>
      <top/>
      <bottom style="thin">
        <color indexed="17"/>
      </bottom>
      <diagonal/>
    </border>
    <border>
      <left/>
      <right/>
      <top/>
      <bottom style="medium">
        <color indexed="17"/>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1" fillId="0" borderId="0" xfId="0" applyFont="1"/>
    <xf numFmtId="0" fontId="3" fillId="0" borderId="0" xfId="0" applyFont="1"/>
    <xf numFmtId="0" fontId="0" fillId="0" borderId="1" xfId="0" applyBorder="1"/>
    <xf numFmtId="0" fontId="0" fillId="0" borderId="2" xfId="0" applyBorder="1"/>
    <xf numFmtId="0" fontId="3" fillId="0" borderId="3" xfId="0" applyFont="1" applyBorder="1"/>
    <xf numFmtId="0" fontId="0" fillId="0" borderId="3" xfId="0" applyBorder="1"/>
    <xf numFmtId="0" fontId="0" fillId="0" borderId="1" xfId="0" applyBorder="1" applyAlignment="1">
      <alignment horizontal="center"/>
    </xf>
    <xf numFmtId="0" fontId="0" fillId="0" borderId="2" xfId="0" applyBorder="1" applyAlignment="1">
      <alignment horizontal="center"/>
    </xf>
    <xf numFmtId="0" fontId="4" fillId="0" borderId="3" xfId="0" applyFont="1" applyBorder="1" applyAlignment="1">
      <alignment horizontal="center"/>
    </xf>
    <xf numFmtId="9" fontId="0" fillId="0" borderId="3" xfId="0" applyNumberFormat="1" applyBorder="1" applyAlignment="1">
      <alignment horizontal="center"/>
    </xf>
    <xf numFmtId="0" fontId="0" fillId="0" borderId="3" xfId="0" applyBorder="1" applyAlignment="1">
      <alignment horizontal="center"/>
    </xf>
    <xf numFmtId="9" fontId="0" fillId="0" borderId="0" xfId="0" applyNumberFormat="1" applyAlignment="1">
      <alignment horizontal="center"/>
    </xf>
    <xf numFmtId="0" fontId="0" fillId="0" borderId="0" xfId="0" applyAlignment="1">
      <alignment horizontal="center"/>
    </xf>
    <xf numFmtId="0" fontId="0" fillId="0" borderId="0" xfId="0" applyBorder="1"/>
    <xf numFmtId="9" fontId="0" fillId="0" borderId="0" xfId="0" applyNumberFormat="1" applyBorder="1" applyAlignment="1">
      <alignment horizontal="center"/>
    </xf>
    <xf numFmtId="0" fontId="0" fillId="0" borderId="0" xfId="0"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2" fillId="0" borderId="0" xfId="1"/>
    <xf numFmtId="0" fontId="5" fillId="2" borderId="0" xfId="0" applyFont="1" applyFill="1" applyAlignment="1">
      <alignment horizontal="left" vertical="top"/>
    </xf>
    <xf numFmtId="0" fontId="6" fillId="3" borderId="0" xfId="0" applyFont="1" applyFill="1" applyAlignment="1">
      <alignment horizontal="left" vertical="top"/>
    </xf>
    <xf numFmtId="0" fontId="5" fillId="3" borderId="0" xfId="0" applyFont="1" applyFill="1" applyAlignment="1">
      <alignment horizontal="left" vertical="top" wrapText="1"/>
    </xf>
    <xf numFmtId="0" fontId="5" fillId="2" borderId="0" xfId="0" applyFont="1" applyFill="1" applyAlignment="1">
      <alignment horizontal="left" vertical="top" wrapText="1"/>
    </xf>
    <xf numFmtId="0" fontId="7" fillId="3" borderId="0" xfId="1" applyFont="1" applyFill="1" applyAlignment="1">
      <alignment horizontal="left" vertical="top" wrapText="1"/>
    </xf>
    <xf numFmtId="0" fontId="7" fillId="3" borderId="0" xfId="1" applyFont="1" applyFill="1" applyAlignment="1">
      <alignment horizontal="left" vertical="top"/>
    </xf>
    <xf numFmtId="0" fontId="5" fillId="3" borderId="0" xfId="0" applyFont="1" applyFill="1" applyAlignment="1">
      <alignment horizontal="left" vertical="top"/>
    </xf>
    <xf numFmtId="0" fontId="8" fillId="3" borderId="0" xfId="0" applyFont="1" applyFill="1" applyAlignment="1">
      <alignment horizontal="left" vertical="top"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433" Type="http://schemas.openxmlformats.org/officeDocument/2006/relationships/worksheet" Target="worksheets/sheet433.xml"/><Relationship Id="rId268" Type="http://schemas.openxmlformats.org/officeDocument/2006/relationships/worksheet" Target="worksheets/sheet268.xml"/><Relationship Id="rId475" Type="http://schemas.openxmlformats.org/officeDocument/2006/relationships/worksheet" Target="worksheets/sheet475.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00" Type="http://schemas.openxmlformats.org/officeDocument/2006/relationships/worksheet" Target="worksheets/sheet500.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402" Type="http://schemas.openxmlformats.org/officeDocument/2006/relationships/worksheet" Target="worksheets/sheet402.xml"/><Relationship Id="rId279" Type="http://schemas.openxmlformats.org/officeDocument/2006/relationships/worksheet" Target="worksheets/sheet279.xml"/><Relationship Id="rId444" Type="http://schemas.openxmlformats.org/officeDocument/2006/relationships/worksheet" Target="worksheets/sheet444.xml"/><Relationship Id="rId486" Type="http://schemas.openxmlformats.org/officeDocument/2006/relationships/worksheet" Target="worksheets/sheet486.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388" Type="http://schemas.openxmlformats.org/officeDocument/2006/relationships/worksheet" Target="worksheets/sheet388.xml"/><Relationship Id="rId511" Type="http://schemas.openxmlformats.org/officeDocument/2006/relationships/styles" Target="styles.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413" Type="http://schemas.openxmlformats.org/officeDocument/2006/relationships/worksheet" Target="worksheets/sheet413.xml"/><Relationship Id="rId248" Type="http://schemas.openxmlformats.org/officeDocument/2006/relationships/worksheet" Target="worksheets/sheet248.xml"/><Relationship Id="rId455" Type="http://schemas.openxmlformats.org/officeDocument/2006/relationships/worksheet" Target="worksheets/sheet455.xml"/><Relationship Id="rId497" Type="http://schemas.openxmlformats.org/officeDocument/2006/relationships/worksheet" Target="worksheets/sheet497.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399" Type="http://schemas.openxmlformats.org/officeDocument/2006/relationships/worksheet" Target="worksheets/sheet399.xml"/><Relationship Id="rId259" Type="http://schemas.openxmlformats.org/officeDocument/2006/relationships/worksheet" Target="worksheets/sheet259.xml"/><Relationship Id="rId424" Type="http://schemas.openxmlformats.org/officeDocument/2006/relationships/worksheet" Target="worksheets/sheet424.xml"/><Relationship Id="rId466" Type="http://schemas.openxmlformats.org/officeDocument/2006/relationships/worksheet" Target="worksheets/sheet466.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435" Type="http://schemas.openxmlformats.org/officeDocument/2006/relationships/worksheet" Target="worksheets/sheet435.xml"/><Relationship Id="rId477" Type="http://schemas.openxmlformats.org/officeDocument/2006/relationships/worksheet" Target="worksheets/sheet477.xml"/><Relationship Id="rId281" Type="http://schemas.openxmlformats.org/officeDocument/2006/relationships/worksheet" Target="worksheets/sheet281.xml"/><Relationship Id="rId337" Type="http://schemas.openxmlformats.org/officeDocument/2006/relationships/worksheet" Target="worksheets/sheet337.xml"/><Relationship Id="rId502" Type="http://schemas.openxmlformats.org/officeDocument/2006/relationships/worksheet" Target="worksheets/sheet502.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390" Type="http://schemas.openxmlformats.org/officeDocument/2006/relationships/worksheet" Target="worksheets/sheet390.xml"/><Relationship Id="rId404" Type="http://schemas.openxmlformats.org/officeDocument/2006/relationships/worksheet" Target="worksheets/sheet404.xml"/><Relationship Id="rId446" Type="http://schemas.openxmlformats.org/officeDocument/2006/relationships/worksheet" Target="worksheets/sheet446.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88" Type="http://schemas.openxmlformats.org/officeDocument/2006/relationships/worksheet" Target="worksheets/sheet488.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513" Type="http://schemas.openxmlformats.org/officeDocument/2006/relationships/calcChain" Target="calcChain.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415" Type="http://schemas.openxmlformats.org/officeDocument/2006/relationships/worksheet" Target="worksheets/sheet415.xml"/><Relationship Id="rId457" Type="http://schemas.openxmlformats.org/officeDocument/2006/relationships/worksheet" Target="worksheets/sheet457.xml"/><Relationship Id="rId240" Type="http://schemas.openxmlformats.org/officeDocument/2006/relationships/worksheet" Target="worksheets/sheet240.xml"/><Relationship Id="rId261" Type="http://schemas.openxmlformats.org/officeDocument/2006/relationships/worksheet" Target="worksheets/sheet261.xml"/><Relationship Id="rId478" Type="http://schemas.openxmlformats.org/officeDocument/2006/relationships/worksheet" Target="worksheets/sheet478.xml"/><Relationship Id="rId499" Type="http://schemas.openxmlformats.org/officeDocument/2006/relationships/worksheet" Target="worksheets/sheet49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17" Type="http://schemas.openxmlformats.org/officeDocument/2006/relationships/worksheet" Target="worksheets/sheet317.xml"/><Relationship Id="rId338" Type="http://schemas.openxmlformats.org/officeDocument/2006/relationships/worksheet" Target="worksheets/sheet338.xml"/><Relationship Id="rId359" Type="http://schemas.openxmlformats.org/officeDocument/2006/relationships/worksheet" Target="worksheets/sheet359.xml"/><Relationship Id="rId503" Type="http://schemas.openxmlformats.org/officeDocument/2006/relationships/worksheet" Target="worksheets/sheet503.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370" Type="http://schemas.openxmlformats.org/officeDocument/2006/relationships/worksheet" Target="worksheets/sheet370.xml"/><Relationship Id="rId391" Type="http://schemas.openxmlformats.org/officeDocument/2006/relationships/worksheet" Target="worksheets/sheet391.xml"/><Relationship Id="rId405" Type="http://schemas.openxmlformats.org/officeDocument/2006/relationships/worksheet" Target="worksheets/sheet405.xml"/><Relationship Id="rId426" Type="http://schemas.openxmlformats.org/officeDocument/2006/relationships/worksheet" Target="worksheets/sheet426.xml"/><Relationship Id="rId447" Type="http://schemas.openxmlformats.org/officeDocument/2006/relationships/worksheet" Target="worksheets/sheet447.xml"/><Relationship Id="rId230" Type="http://schemas.openxmlformats.org/officeDocument/2006/relationships/worksheet" Target="worksheets/sheet230.xml"/><Relationship Id="rId251" Type="http://schemas.openxmlformats.org/officeDocument/2006/relationships/worksheet" Target="worksheets/sheet251.xml"/><Relationship Id="rId468" Type="http://schemas.openxmlformats.org/officeDocument/2006/relationships/worksheet" Target="worksheets/sheet468.xml"/><Relationship Id="rId489" Type="http://schemas.openxmlformats.org/officeDocument/2006/relationships/worksheet" Target="worksheets/sheet489.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worksheet" Target="worksheets/sheet272.xml"/><Relationship Id="rId293" Type="http://schemas.openxmlformats.org/officeDocument/2006/relationships/worksheet" Target="worksheets/sheet293.xml"/><Relationship Id="rId307" Type="http://schemas.openxmlformats.org/officeDocument/2006/relationships/worksheet" Target="worksheets/sheet307.xml"/><Relationship Id="rId328" Type="http://schemas.openxmlformats.org/officeDocument/2006/relationships/worksheet" Target="worksheets/sheet328.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381" Type="http://schemas.openxmlformats.org/officeDocument/2006/relationships/worksheet" Target="worksheets/sheet381.xml"/><Relationship Id="rId416" Type="http://schemas.openxmlformats.org/officeDocument/2006/relationships/worksheet" Target="worksheets/sheet416.xml"/><Relationship Id="rId220" Type="http://schemas.openxmlformats.org/officeDocument/2006/relationships/worksheet" Target="worksheets/sheet220.xml"/><Relationship Id="rId241" Type="http://schemas.openxmlformats.org/officeDocument/2006/relationships/worksheet" Target="worksheets/sheet241.xml"/><Relationship Id="rId437" Type="http://schemas.openxmlformats.org/officeDocument/2006/relationships/worksheet" Target="worksheets/sheet437.xml"/><Relationship Id="rId458" Type="http://schemas.openxmlformats.org/officeDocument/2006/relationships/worksheet" Target="worksheets/sheet458.xml"/><Relationship Id="rId479" Type="http://schemas.openxmlformats.org/officeDocument/2006/relationships/worksheet" Target="worksheets/sheet4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worksheet" Target="worksheets/sheet262.xml"/><Relationship Id="rId283" Type="http://schemas.openxmlformats.org/officeDocument/2006/relationships/worksheet" Target="worksheets/sheet283.xml"/><Relationship Id="rId318" Type="http://schemas.openxmlformats.org/officeDocument/2006/relationships/worksheet" Target="worksheets/sheet318.xml"/><Relationship Id="rId339" Type="http://schemas.openxmlformats.org/officeDocument/2006/relationships/worksheet" Target="worksheets/sheet339.xml"/><Relationship Id="rId490" Type="http://schemas.openxmlformats.org/officeDocument/2006/relationships/worksheet" Target="worksheets/sheet490.xml"/><Relationship Id="rId504" Type="http://schemas.openxmlformats.org/officeDocument/2006/relationships/worksheet" Target="worksheets/sheet504.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350" Type="http://schemas.openxmlformats.org/officeDocument/2006/relationships/worksheet" Target="worksheets/sheet350.xml"/><Relationship Id="rId371" Type="http://schemas.openxmlformats.org/officeDocument/2006/relationships/worksheet" Target="worksheets/sheet371.xml"/><Relationship Id="rId406" Type="http://schemas.openxmlformats.org/officeDocument/2006/relationships/worksheet" Target="worksheets/sheet406.xml"/><Relationship Id="rId9" Type="http://schemas.openxmlformats.org/officeDocument/2006/relationships/worksheet" Target="worksheets/sheet9.xml"/><Relationship Id="rId210" Type="http://schemas.openxmlformats.org/officeDocument/2006/relationships/worksheet" Target="worksheets/sheet210.xml"/><Relationship Id="rId392" Type="http://schemas.openxmlformats.org/officeDocument/2006/relationships/worksheet" Target="worksheets/sheet392.xml"/><Relationship Id="rId427" Type="http://schemas.openxmlformats.org/officeDocument/2006/relationships/worksheet" Target="worksheets/sheet427.xml"/><Relationship Id="rId448" Type="http://schemas.openxmlformats.org/officeDocument/2006/relationships/worksheet" Target="worksheets/sheet448.xml"/><Relationship Id="rId469" Type="http://schemas.openxmlformats.org/officeDocument/2006/relationships/worksheet" Target="worksheets/sheet469.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worksheet" Target="worksheets/sheet329.xml"/><Relationship Id="rId480" Type="http://schemas.openxmlformats.org/officeDocument/2006/relationships/worksheet" Target="worksheets/sheet480.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382" Type="http://schemas.openxmlformats.org/officeDocument/2006/relationships/worksheet" Target="worksheets/sheet382.xml"/><Relationship Id="rId417" Type="http://schemas.openxmlformats.org/officeDocument/2006/relationships/worksheet" Target="worksheets/sheet417.xml"/><Relationship Id="rId438" Type="http://schemas.openxmlformats.org/officeDocument/2006/relationships/worksheet" Target="worksheets/sheet438.xml"/><Relationship Id="rId459" Type="http://schemas.openxmlformats.org/officeDocument/2006/relationships/worksheet" Target="worksheets/sheet459.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470" Type="http://schemas.openxmlformats.org/officeDocument/2006/relationships/worksheet" Target="worksheets/sheet470.xml"/><Relationship Id="rId491" Type="http://schemas.openxmlformats.org/officeDocument/2006/relationships/worksheet" Target="worksheets/sheet491.xml"/><Relationship Id="rId505" Type="http://schemas.openxmlformats.org/officeDocument/2006/relationships/worksheet" Target="worksheets/sheet505.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393" Type="http://schemas.openxmlformats.org/officeDocument/2006/relationships/worksheet" Target="worksheets/sheet393.xml"/><Relationship Id="rId407" Type="http://schemas.openxmlformats.org/officeDocument/2006/relationships/worksheet" Target="worksheets/sheet407.xml"/><Relationship Id="rId428" Type="http://schemas.openxmlformats.org/officeDocument/2006/relationships/worksheet" Target="worksheets/sheet428.xml"/><Relationship Id="rId449" Type="http://schemas.openxmlformats.org/officeDocument/2006/relationships/worksheet" Target="worksheets/sheet449.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460" Type="http://schemas.openxmlformats.org/officeDocument/2006/relationships/worksheet" Target="worksheets/sheet460.xml"/><Relationship Id="rId481" Type="http://schemas.openxmlformats.org/officeDocument/2006/relationships/worksheet" Target="worksheets/sheet48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worksheet" Target="worksheets/sheet383.xml"/><Relationship Id="rId418" Type="http://schemas.openxmlformats.org/officeDocument/2006/relationships/worksheet" Target="worksheets/sheet418.xml"/><Relationship Id="rId439" Type="http://schemas.openxmlformats.org/officeDocument/2006/relationships/worksheet" Target="worksheets/sheet439.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450" Type="http://schemas.openxmlformats.org/officeDocument/2006/relationships/worksheet" Target="worksheets/sheet450.xml"/><Relationship Id="rId471" Type="http://schemas.openxmlformats.org/officeDocument/2006/relationships/worksheet" Target="worksheets/sheet471.xml"/><Relationship Id="rId506" Type="http://schemas.openxmlformats.org/officeDocument/2006/relationships/worksheet" Target="worksheets/sheet50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492" Type="http://schemas.openxmlformats.org/officeDocument/2006/relationships/worksheet" Target="worksheets/sheet492.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394" Type="http://schemas.openxmlformats.org/officeDocument/2006/relationships/worksheet" Target="worksheets/sheet394.xml"/><Relationship Id="rId408" Type="http://schemas.openxmlformats.org/officeDocument/2006/relationships/worksheet" Target="worksheets/sheet408.xml"/><Relationship Id="rId429" Type="http://schemas.openxmlformats.org/officeDocument/2006/relationships/worksheet" Target="worksheets/sheet429.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440" Type="http://schemas.openxmlformats.org/officeDocument/2006/relationships/worksheet" Target="worksheets/sheet440.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461" Type="http://schemas.openxmlformats.org/officeDocument/2006/relationships/worksheet" Target="worksheets/sheet461.xml"/><Relationship Id="rId482" Type="http://schemas.openxmlformats.org/officeDocument/2006/relationships/worksheet" Target="worksheets/sheet482.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worksheet" Target="worksheets/sheet384.xml"/><Relationship Id="rId419" Type="http://schemas.openxmlformats.org/officeDocument/2006/relationships/worksheet" Target="worksheets/sheet419.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430" Type="http://schemas.openxmlformats.org/officeDocument/2006/relationships/worksheet" Target="worksheets/sheet430.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451" Type="http://schemas.openxmlformats.org/officeDocument/2006/relationships/worksheet" Target="worksheets/sheet451.xml"/><Relationship Id="rId472" Type="http://schemas.openxmlformats.org/officeDocument/2006/relationships/worksheet" Target="worksheets/sheet472.xml"/><Relationship Id="rId493" Type="http://schemas.openxmlformats.org/officeDocument/2006/relationships/worksheet" Target="worksheets/sheet493.xml"/><Relationship Id="rId507" Type="http://schemas.openxmlformats.org/officeDocument/2006/relationships/worksheet" Target="worksheets/sheet507.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395" Type="http://schemas.openxmlformats.org/officeDocument/2006/relationships/worksheet" Target="worksheets/sheet395.xml"/><Relationship Id="rId409" Type="http://schemas.openxmlformats.org/officeDocument/2006/relationships/worksheet" Target="worksheets/sheet409.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420" Type="http://schemas.openxmlformats.org/officeDocument/2006/relationships/worksheet" Target="worksheets/sheet420.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41" Type="http://schemas.openxmlformats.org/officeDocument/2006/relationships/worksheet" Target="worksheets/sheet441.xml"/><Relationship Id="rId462" Type="http://schemas.openxmlformats.org/officeDocument/2006/relationships/worksheet" Target="worksheets/sheet462.xml"/><Relationship Id="rId483" Type="http://schemas.openxmlformats.org/officeDocument/2006/relationships/worksheet" Target="worksheets/sheet483.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worksheet" Target="worksheets/sheet385.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410" Type="http://schemas.openxmlformats.org/officeDocument/2006/relationships/worksheet" Target="worksheets/sheet410.xml"/><Relationship Id="rId431" Type="http://schemas.openxmlformats.org/officeDocument/2006/relationships/worksheet" Target="worksheets/sheet431.xml"/><Relationship Id="rId452" Type="http://schemas.openxmlformats.org/officeDocument/2006/relationships/worksheet" Target="worksheets/sheet452.xml"/><Relationship Id="rId473" Type="http://schemas.openxmlformats.org/officeDocument/2006/relationships/worksheet" Target="worksheets/sheet473.xml"/><Relationship Id="rId494" Type="http://schemas.openxmlformats.org/officeDocument/2006/relationships/worksheet" Target="worksheets/sheet494.xml"/><Relationship Id="rId508" Type="http://schemas.openxmlformats.org/officeDocument/2006/relationships/worksheet" Target="worksheets/sheet508.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96" Type="http://schemas.openxmlformats.org/officeDocument/2006/relationships/worksheet" Target="worksheets/sheet396.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400" Type="http://schemas.openxmlformats.org/officeDocument/2006/relationships/worksheet" Target="worksheets/sheet400.xml"/><Relationship Id="rId421" Type="http://schemas.openxmlformats.org/officeDocument/2006/relationships/worksheet" Target="worksheets/sheet421.xml"/><Relationship Id="rId442" Type="http://schemas.openxmlformats.org/officeDocument/2006/relationships/worksheet" Target="worksheets/sheet442.xml"/><Relationship Id="rId463" Type="http://schemas.openxmlformats.org/officeDocument/2006/relationships/worksheet" Target="worksheets/sheet463.xml"/><Relationship Id="rId484" Type="http://schemas.openxmlformats.org/officeDocument/2006/relationships/worksheet" Target="worksheets/sheet484.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worksheet" Target="worksheets/sheet386.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411" Type="http://schemas.openxmlformats.org/officeDocument/2006/relationships/worksheet" Target="worksheets/sheet411.xml"/><Relationship Id="rId432" Type="http://schemas.openxmlformats.org/officeDocument/2006/relationships/worksheet" Target="worksheets/sheet432.xml"/><Relationship Id="rId453" Type="http://schemas.openxmlformats.org/officeDocument/2006/relationships/worksheet" Target="worksheets/sheet453.xml"/><Relationship Id="rId474" Type="http://schemas.openxmlformats.org/officeDocument/2006/relationships/worksheet" Target="worksheets/sheet474.xml"/><Relationship Id="rId509" Type="http://schemas.openxmlformats.org/officeDocument/2006/relationships/worksheet" Target="worksheets/sheet509.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495" Type="http://schemas.openxmlformats.org/officeDocument/2006/relationships/worksheet" Target="worksheets/sheet49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397" Type="http://schemas.openxmlformats.org/officeDocument/2006/relationships/worksheet" Target="worksheets/sheet397.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01" Type="http://schemas.openxmlformats.org/officeDocument/2006/relationships/worksheet" Target="worksheets/sheet401.xml"/><Relationship Id="rId422" Type="http://schemas.openxmlformats.org/officeDocument/2006/relationships/worksheet" Target="worksheets/sheet422.xml"/><Relationship Id="rId443" Type="http://schemas.openxmlformats.org/officeDocument/2006/relationships/worksheet" Target="worksheets/sheet443.xml"/><Relationship Id="rId464" Type="http://schemas.openxmlformats.org/officeDocument/2006/relationships/worksheet" Target="worksheets/sheet464.xml"/><Relationship Id="rId303" Type="http://schemas.openxmlformats.org/officeDocument/2006/relationships/worksheet" Target="worksheets/sheet303.xml"/><Relationship Id="rId485" Type="http://schemas.openxmlformats.org/officeDocument/2006/relationships/worksheet" Target="worksheets/sheet485.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worksheet" Target="worksheets/sheet387.xml"/><Relationship Id="rId510" Type="http://schemas.openxmlformats.org/officeDocument/2006/relationships/theme" Target="theme/theme1.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412" Type="http://schemas.openxmlformats.org/officeDocument/2006/relationships/worksheet" Target="worksheets/sheet412.xml"/><Relationship Id="rId107" Type="http://schemas.openxmlformats.org/officeDocument/2006/relationships/worksheet" Target="worksheets/sheet107.xml"/><Relationship Id="rId289" Type="http://schemas.openxmlformats.org/officeDocument/2006/relationships/worksheet" Target="worksheets/sheet289.xml"/><Relationship Id="rId454" Type="http://schemas.openxmlformats.org/officeDocument/2006/relationships/worksheet" Target="worksheets/sheet454.xml"/><Relationship Id="rId496" Type="http://schemas.openxmlformats.org/officeDocument/2006/relationships/worksheet" Target="worksheets/sheet496.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398" Type="http://schemas.openxmlformats.org/officeDocument/2006/relationships/worksheet" Target="worksheets/sheet398.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423" Type="http://schemas.openxmlformats.org/officeDocument/2006/relationships/worksheet" Target="worksheets/sheet423.xml"/><Relationship Id="rId258" Type="http://schemas.openxmlformats.org/officeDocument/2006/relationships/worksheet" Target="worksheets/sheet258.xml"/><Relationship Id="rId465" Type="http://schemas.openxmlformats.org/officeDocument/2006/relationships/worksheet" Target="worksheets/sheet465.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434" Type="http://schemas.openxmlformats.org/officeDocument/2006/relationships/worksheet" Target="worksheets/sheet434.xml"/><Relationship Id="rId476" Type="http://schemas.openxmlformats.org/officeDocument/2006/relationships/worksheet" Target="worksheets/sheet476.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501" Type="http://schemas.openxmlformats.org/officeDocument/2006/relationships/worksheet" Target="worksheets/sheet501.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403" Type="http://schemas.openxmlformats.org/officeDocument/2006/relationships/worksheet" Target="worksheets/sheet403.xml"/><Relationship Id="rId6" Type="http://schemas.openxmlformats.org/officeDocument/2006/relationships/worksheet" Target="worksheets/sheet6.xml"/><Relationship Id="rId238" Type="http://schemas.openxmlformats.org/officeDocument/2006/relationships/worksheet" Target="worksheets/sheet238.xml"/><Relationship Id="rId445" Type="http://schemas.openxmlformats.org/officeDocument/2006/relationships/worksheet" Target="worksheets/sheet445.xml"/><Relationship Id="rId487" Type="http://schemas.openxmlformats.org/officeDocument/2006/relationships/worksheet" Target="worksheets/sheet487.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512" Type="http://schemas.openxmlformats.org/officeDocument/2006/relationships/sharedStrings" Target="sharedStrings.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389" Type="http://schemas.openxmlformats.org/officeDocument/2006/relationships/worksheet" Target="worksheets/sheet389.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414" Type="http://schemas.openxmlformats.org/officeDocument/2006/relationships/worksheet" Target="worksheets/sheet414.xml"/><Relationship Id="rId456" Type="http://schemas.openxmlformats.org/officeDocument/2006/relationships/worksheet" Target="worksheets/sheet456.xml"/><Relationship Id="rId498" Type="http://schemas.openxmlformats.org/officeDocument/2006/relationships/worksheet" Target="worksheets/sheet498.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425" Type="http://schemas.openxmlformats.org/officeDocument/2006/relationships/worksheet" Target="worksheets/sheet425.xml"/><Relationship Id="rId467" Type="http://schemas.openxmlformats.org/officeDocument/2006/relationships/worksheet" Target="worksheets/sheet467.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436" Type="http://schemas.openxmlformats.org/officeDocument/2006/relationships/worksheet" Target="worksheets/sheet436.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0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09.xml.rels><?xml version="1.0" encoding="UTF-8" standalone="yes"?>
<Relationships xmlns="http://schemas.openxmlformats.org/package/2006/relationships"><Relationship Id="rId2" Type="http://schemas.openxmlformats.org/officeDocument/2006/relationships/hyperlink" Target="http://www.dst.dk/da/Statistik/dokumentation/kvalitetsdeklarationer/registerbaseret-ledighed--bruttoledighedstal-og-nettoledighedstal-.aspx" TargetMode="External"/><Relationship Id="rId1" Type="http://schemas.openxmlformats.org/officeDocument/2006/relationships/hyperlink" Target="http://ufm.dk/uddannelse-og-institutioner/statistik-og-analyser/faerdiguddannede/aktuel-ledighed/aktuelle-ledighedstal-metode-begreber-og-datagrundla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workbookViewId="0"/>
  </sheetViews>
  <sheetFormatPr defaultRowHeight="15" x14ac:dyDescent="0.25"/>
  <cols>
    <col min="1" max="1" width="35.855468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91</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492</v>
      </c>
      <c r="B5" s="18" t="str">
        <f>HYPERLINK("#u83416200i!a1","Hoved institution")</f>
        <v>Hoved institution</v>
      </c>
      <c r="C5" s="16"/>
      <c r="D5" s="16"/>
      <c r="E5" s="16"/>
      <c r="F5" s="16"/>
      <c r="G5" s="16"/>
      <c r="H5" s="16"/>
      <c r="I5" s="16"/>
      <c r="J5" s="16"/>
      <c r="K5" s="16"/>
      <c r="L5" s="16"/>
      <c r="M5" s="16"/>
      <c r="N5" s="16"/>
      <c r="O5" s="16"/>
      <c r="P5" s="16"/>
      <c r="Q5" s="16" t="s">
        <v>6</v>
      </c>
      <c r="R5" s="16" t="s">
        <v>6</v>
      </c>
      <c r="S5" s="16" t="s">
        <v>6</v>
      </c>
      <c r="T5" s="16" t="s">
        <v>6</v>
      </c>
      <c r="U5" s="16" t="s">
        <v>6</v>
      </c>
      <c r="V5" s="16" t="s">
        <v>6</v>
      </c>
    </row>
    <row r="6" spans="1:22" x14ac:dyDescent="0.25">
      <c r="A6" t="s">
        <v>488</v>
      </c>
      <c r="B6" s="17" t="str">
        <f>HYPERLINK("#u54136000i!a1","Hoved institution")</f>
        <v>Hoved institution</v>
      </c>
      <c r="C6" s="12">
        <v>0.04</v>
      </c>
      <c r="D6" s="13">
        <v>30</v>
      </c>
      <c r="E6" s="12">
        <v>7.0000000000000007E-2</v>
      </c>
      <c r="F6" s="13">
        <v>33</v>
      </c>
      <c r="G6" s="12">
        <v>0.05</v>
      </c>
      <c r="H6" s="13">
        <v>45</v>
      </c>
      <c r="I6" s="12">
        <v>0.01</v>
      </c>
      <c r="J6" s="13">
        <v>48</v>
      </c>
      <c r="K6" s="12">
        <v>0</v>
      </c>
      <c r="L6" s="13">
        <v>33</v>
      </c>
      <c r="M6" s="12">
        <v>0</v>
      </c>
      <c r="N6" s="13">
        <v>25</v>
      </c>
      <c r="O6" s="12">
        <v>0.13</v>
      </c>
      <c r="P6" s="13">
        <v>21</v>
      </c>
      <c r="Q6" s="13" t="s">
        <v>6</v>
      </c>
      <c r="R6" s="13" t="s">
        <v>6</v>
      </c>
      <c r="S6" s="13" t="s">
        <v>6</v>
      </c>
      <c r="T6" s="13" t="s">
        <v>6</v>
      </c>
      <c r="U6" s="13"/>
      <c r="V6" s="13"/>
    </row>
    <row r="7" spans="1:22" x14ac:dyDescent="0.25">
      <c r="A7" t="s">
        <v>489</v>
      </c>
      <c r="B7" s="17" t="str">
        <f>HYPERLINK("#u82726200i!a1","Hoved institution")</f>
        <v>Hoved institution</v>
      </c>
      <c r="C7" s="13"/>
      <c r="D7" s="13"/>
      <c r="E7" s="13"/>
      <c r="F7" s="13"/>
      <c r="G7" s="13"/>
      <c r="H7" s="13"/>
      <c r="I7" s="13"/>
      <c r="J7" s="13"/>
      <c r="K7" s="13"/>
      <c r="L7" s="13"/>
      <c r="M7" s="13"/>
      <c r="N7" s="13"/>
      <c r="O7" s="13"/>
      <c r="P7" s="13"/>
      <c r="Q7" s="12">
        <v>0.14000000000000001</v>
      </c>
      <c r="R7" s="13">
        <v>27</v>
      </c>
      <c r="S7" s="12">
        <v>0.04</v>
      </c>
      <c r="T7" s="13">
        <v>19</v>
      </c>
      <c r="U7" s="12">
        <v>0.05</v>
      </c>
      <c r="V7" s="13">
        <v>20</v>
      </c>
    </row>
    <row r="8" spans="1:22" x14ac:dyDescent="0.25">
      <c r="A8" t="s">
        <v>490</v>
      </c>
      <c r="B8" s="17" t="str">
        <f>HYPERLINK("#u82756200i!a1","Hoved institution")</f>
        <v>Hoved institution</v>
      </c>
      <c r="C8" s="13"/>
      <c r="D8" s="13"/>
      <c r="E8" s="13"/>
      <c r="F8" s="13"/>
      <c r="G8" s="13"/>
      <c r="H8" s="13"/>
      <c r="I8" s="13"/>
      <c r="J8" s="13"/>
      <c r="K8" s="13"/>
      <c r="L8" s="13"/>
      <c r="M8" s="13"/>
      <c r="N8" s="13"/>
      <c r="O8" s="13" t="s">
        <v>6</v>
      </c>
      <c r="P8" s="13" t="s">
        <v>6</v>
      </c>
      <c r="Q8" s="13" t="s">
        <v>6</v>
      </c>
      <c r="R8" s="13" t="s">
        <v>6</v>
      </c>
      <c r="S8" s="13" t="s">
        <v>6</v>
      </c>
      <c r="T8" s="13" t="s">
        <v>6</v>
      </c>
      <c r="U8" s="13" t="s">
        <v>6</v>
      </c>
      <c r="V8" s="13" t="s">
        <v>6</v>
      </c>
    </row>
    <row r="9" spans="1:22" ht="15.75" thickBot="1" x14ac:dyDescent="0.3">
      <c r="A9" s="6" t="s">
        <v>491</v>
      </c>
      <c r="B9" s="9" t="str">
        <f>HYPERLINK("#u83406200i!a1","Hoved institution")</f>
        <v>Hoved institution</v>
      </c>
      <c r="C9" s="11"/>
      <c r="D9" s="11"/>
      <c r="E9" s="11"/>
      <c r="F9" s="11"/>
      <c r="G9" s="11"/>
      <c r="H9" s="11"/>
      <c r="I9" s="11"/>
      <c r="J9" s="11"/>
      <c r="K9" s="11"/>
      <c r="L9" s="11"/>
      <c r="M9" s="11"/>
      <c r="N9" s="11"/>
      <c r="O9" s="11" t="s">
        <v>6</v>
      </c>
      <c r="P9" s="11" t="s">
        <v>6</v>
      </c>
      <c r="Q9" s="10">
        <v>0.05</v>
      </c>
      <c r="R9" s="11">
        <v>12</v>
      </c>
      <c r="S9" s="10">
        <v>0.09</v>
      </c>
      <c r="T9" s="11">
        <v>16</v>
      </c>
      <c r="U9" s="10">
        <v>0.05</v>
      </c>
      <c r="V9" s="11">
        <v>38</v>
      </c>
    </row>
  </sheetData>
  <sortState ref="A5:V9">
    <sortCondition ref="A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heetViews>
  <sheetFormatPr defaultRowHeight="15" x14ac:dyDescent="0.25"/>
  <cols>
    <col min="1" max="1" width="55.140625" bestFit="1" customWidth="1"/>
    <col min="2" max="2" width="12.7109375" bestFit="1" customWidth="1"/>
    <col min="3" max="3" width="5" bestFit="1" customWidth="1"/>
    <col min="4" max="4" width="4" bestFit="1" customWidth="1"/>
    <col min="5" max="11" width="5" bestFit="1" customWidth="1"/>
    <col min="12" max="12" width="4" bestFit="1" customWidth="1"/>
    <col min="13" max="22" width="5" bestFit="1" customWidth="1"/>
  </cols>
  <sheetData>
    <row r="1" spans="1:22" x14ac:dyDescent="0.25">
      <c r="A1" s="2" t="str">
        <f>HYPERLINK("#uFremskrivningsgrupper!a1","Tilbage til Fremskrivnings grupper")</f>
        <v>Tilbage til Fremskrivnings grupper</v>
      </c>
    </row>
    <row r="2" spans="1:22" ht="15.75" thickBot="1" x14ac:dyDescent="0.3">
      <c r="A2" s="1" t="s">
        <v>82</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402</v>
      </c>
      <c r="B5" s="17" t="str">
        <f>HYPERLINK("#u56576200i!a1","Hoved institution")</f>
        <v>Hoved institution</v>
      </c>
      <c r="C5" s="12">
        <v>0.05</v>
      </c>
      <c r="D5" s="13">
        <v>41</v>
      </c>
      <c r="E5" s="12">
        <v>0.04</v>
      </c>
      <c r="F5" s="13">
        <v>77</v>
      </c>
      <c r="G5" s="12">
        <v>0.03</v>
      </c>
      <c r="H5" s="13">
        <v>74</v>
      </c>
      <c r="I5" s="12">
        <v>0.02</v>
      </c>
      <c r="J5" s="13">
        <v>113</v>
      </c>
      <c r="K5" s="12">
        <v>0.02</v>
      </c>
      <c r="L5" s="13">
        <v>64</v>
      </c>
      <c r="M5" s="12">
        <v>0</v>
      </c>
      <c r="N5" s="13">
        <v>72</v>
      </c>
      <c r="O5" s="12">
        <v>0.02</v>
      </c>
      <c r="P5" s="13">
        <v>88</v>
      </c>
      <c r="Q5" s="12">
        <v>0.06</v>
      </c>
      <c r="R5" s="13">
        <v>70</v>
      </c>
      <c r="S5" s="12">
        <v>0.03</v>
      </c>
      <c r="T5" s="13">
        <v>53</v>
      </c>
      <c r="U5" s="12">
        <v>0.02</v>
      </c>
      <c r="V5" s="13">
        <v>55</v>
      </c>
    </row>
    <row r="6" spans="1:22" x14ac:dyDescent="0.25">
      <c r="A6" t="s">
        <v>401</v>
      </c>
      <c r="B6" s="17" t="str">
        <f>HYPERLINK("#u56526200i!a1","Hoved institution")</f>
        <v>Hoved institution</v>
      </c>
      <c r="C6" s="12">
        <v>0.13</v>
      </c>
      <c r="D6" s="13">
        <v>99</v>
      </c>
      <c r="E6" s="12">
        <v>0.13</v>
      </c>
      <c r="F6" s="13">
        <v>110</v>
      </c>
      <c r="G6" s="12">
        <v>0.08</v>
      </c>
      <c r="H6" s="13">
        <v>108</v>
      </c>
      <c r="I6" s="12">
        <v>0.02</v>
      </c>
      <c r="J6" s="13">
        <v>92</v>
      </c>
      <c r="K6" s="12">
        <v>0.02</v>
      </c>
      <c r="L6" s="13">
        <v>106</v>
      </c>
      <c r="M6" s="12">
        <v>0.01</v>
      </c>
      <c r="N6" s="13">
        <v>160</v>
      </c>
      <c r="O6" s="12">
        <v>0.09</v>
      </c>
      <c r="P6" s="13">
        <v>167</v>
      </c>
      <c r="Q6" s="12">
        <v>0.11</v>
      </c>
      <c r="R6" s="13">
        <v>178</v>
      </c>
      <c r="S6" s="12">
        <v>0.16</v>
      </c>
      <c r="T6" s="13">
        <v>154</v>
      </c>
      <c r="U6" s="12">
        <v>0.14000000000000001</v>
      </c>
      <c r="V6" s="13">
        <v>171</v>
      </c>
    </row>
    <row r="7" spans="1:22" x14ac:dyDescent="0.25">
      <c r="A7" t="s">
        <v>405</v>
      </c>
      <c r="B7" s="17" t="str">
        <f>HYPERLINK("#u57036200i!a1","Hoved institution")</f>
        <v>Hoved institution</v>
      </c>
      <c r="C7" s="12">
        <v>0.11</v>
      </c>
      <c r="D7" s="13">
        <v>662</v>
      </c>
      <c r="E7" s="12">
        <v>0.1</v>
      </c>
      <c r="F7" s="13">
        <v>1023</v>
      </c>
      <c r="G7" s="12">
        <v>7.0000000000000007E-2</v>
      </c>
      <c r="H7" s="13">
        <v>1048</v>
      </c>
      <c r="I7" s="12">
        <v>0.04</v>
      </c>
      <c r="J7" s="13">
        <v>1223</v>
      </c>
      <c r="K7" s="12">
        <v>0.04</v>
      </c>
      <c r="L7" s="13">
        <v>933</v>
      </c>
      <c r="M7" s="12">
        <v>0.02</v>
      </c>
      <c r="N7" s="13">
        <v>1525</v>
      </c>
      <c r="O7" s="12">
        <v>7.0000000000000007E-2</v>
      </c>
      <c r="P7" s="13">
        <v>1301</v>
      </c>
      <c r="Q7" s="12">
        <v>0.11</v>
      </c>
      <c r="R7" s="13">
        <v>1432</v>
      </c>
      <c r="S7" s="12">
        <v>0.08</v>
      </c>
      <c r="T7" s="13">
        <v>1397</v>
      </c>
      <c r="U7" s="12">
        <v>0.11</v>
      </c>
      <c r="V7" s="13">
        <v>1766</v>
      </c>
    </row>
    <row r="8" spans="1:22" x14ac:dyDescent="0.25">
      <c r="A8" t="s">
        <v>410</v>
      </c>
      <c r="B8" s="17" t="str">
        <f>HYPERLINK("#u57866200i!a1","Hoved institution")</f>
        <v>Hoved institution</v>
      </c>
      <c r="C8" s="13" t="s">
        <v>6</v>
      </c>
      <c r="D8" s="13" t="s">
        <v>6</v>
      </c>
      <c r="E8" s="13" t="s">
        <v>6</v>
      </c>
      <c r="F8" s="13" t="s">
        <v>6</v>
      </c>
      <c r="G8" s="12">
        <v>0.22</v>
      </c>
      <c r="H8" s="13">
        <v>15</v>
      </c>
      <c r="I8" s="13" t="s">
        <v>6</v>
      </c>
      <c r="J8" s="13" t="s">
        <v>6</v>
      </c>
      <c r="K8" s="12">
        <v>0.17</v>
      </c>
      <c r="L8" s="13">
        <v>14</v>
      </c>
      <c r="M8" s="12">
        <v>0.1</v>
      </c>
      <c r="N8" s="13">
        <v>20</v>
      </c>
      <c r="O8" s="12">
        <v>0.22</v>
      </c>
      <c r="P8" s="13">
        <v>18</v>
      </c>
      <c r="Q8" s="12">
        <v>0.24</v>
      </c>
      <c r="R8" s="13">
        <v>16</v>
      </c>
      <c r="S8" s="12">
        <v>0.13</v>
      </c>
      <c r="T8" s="13">
        <v>21</v>
      </c>
      <c r="U8" s="12">
        <v>0.16</v>
      </c>
      <c r="V8" s="13">
        <v>13</v>
      </c>
    </row>
    <row r="9" spans="1:22" x14ac:dyDescent="0.25">
      <c r="A9" t="s">
        <v>408</v>
      </c>
      <c r="B9" s="17" t="str">
        <f>HYPERLINK("#u57796200i!a1","Hoved institution")</f>
        <v>Hoved institution</v>
      </c>
      <c r="C9" s="13"/>
      <c r="D9" s="13"/>
      <c r="E9" s="13"/>
      <c r="F9" s="13"/>
      <c r="G9" s="13"/>
      <c r="H9" s="13"/>
      <c r="I9" s="13"/>
      <c r="J9" s="13"/>
      <c r="K9" s="13"/>
      <c r="L9" s="13"/>
      <c r="M9" s="13"/>
      <c r="N9" s="13"/>
      <c r="O9" s="13"/>
      <c r="P9" s="13"/>
      <c r="Q9" s="12">
        <v>0.16</v>
      </c>
      <c r="R9" s="13">
        <v>13</v>
      </c>
      <c r="S9" s="12">
        <v>0.17</v>
      </c>
      <c r="T9" s="13">
        <v>27</v>
      </c>
      <c r="U9" s="12">
        <v>0.12</v>
      </c>
      <c r="V9" s="13">
        <v>41</v>
      </c>
    </row>
    <row r="10" spans="1:22" x14ac:dyDescent="0.25">
      <c r="A10" t="s">
        <v>413</v>
      </c>
      <c r="B10" s="17" t="str">
        <f>HYPERLINK("#u59696200i!a1","Hoved institution")</f>
        <v>Hoved institution</v>
      </c>
      <c r="C10" s="13"/>
      <c r="D10" s="13"/>
      <c r="E10" s="13"/>
      <c r="F10" s="13"/>
      <c r="G10" s="13"/>
      <c r="H10" s="13"/>
      <c r="I10" s="13"/>
      <c r="J10" s="13"/>
      <c r="K10" s="13"/>
      <c r="L10" s="13"/>
      <c r="M10" s="13"/>
      <c r="N10" s="13"/>
      <c r="O10" s="13" t="s">
        <v>6</v>
      </c>
      <c r="P10" s="13" t="s">
        <v>6</v>
      </c>
      <c r="Q10" s="13" t="s">
        <v>6</v>
      </c>
      <c r="R10" s="13" t="s">
        <v>6</v>
      </c>
      <c r="S10" s="12">
        <v>0.05</v>
      </c>
      <c r="T10" s="13">
        <v>19</v>
      </c>
      <c r="U10" s="12">
        <v>0</v>
      </c>
      <c r="V10" s="13">
        <v>14</v>
      </c>
    </row>
    <row r="11" spans="1:22" x14ac:dyDescent="0.25">
      <c r="A11" t="s">
        <v>403</v>
      </c>
      <c r="B11" s="17" t="str">
        <f>HYPERLINK("#u56626200i!a1","Hoved institution")</f>
        <v>Hoved institution</v>
      </c>
      <c r="C11" s="12">
        <v>0.08</v>
      </c>
      <c r="D11" s="13">
        <v>38</v>
      </c>
      <c r="E11" s="12">
        <v>0.13</v>
      </c>
      <c r="F11" s="13">
        <v>77</v>
      </c>
      <c r="G11" s="12">
        <v>0.06</v>
      </c>
      <c r="H11" s="13">
        <v>66</v>
      </c>
      <c r="I11" s="12">
        <v>0.06</v>
      </c>
      <c r="J11" s="13">
        <v>65</v>
      </c>
      <c r="K11" s="12">
        <v>0.04</v>
      </c>
      <c r="L11" s="13">
        <v>53</v>
      </c>
      <c r="M11" s="12">
        <v>0.03</v>
      </c>
      <c r="N11" s="13">
        <v>72</v>
      </c>
      <c r="O11" s="12">
        <v>0.23</v>
      </c>
      <c r="P11" s="13">
        <v>16</v>
      </c>
      <c r="Q11" s="12">
        <v>0.09</v>
      </c>
      <c r="R11" s="13">
        <v>67</v>
      </c>
      <c r="S11" s="12">
        <v>0.22</v>
      </c>
      <c r="T11" s="13">
        <v>60</v>
      </c>
      <c r="U11" s="12">
        <v>0.1</v>
      </c>
      <c r="V11" s="13">
        <v>65</v>
      </c>
    </row>
    <row r="12" spans="1:22" x14ac:dyDescent="0.25">
      <c r="A12" t="s">
        <v>409</v>
      </c>
      <c r="B12" s="17" t="str">
        <f>HYPERLINK("#u57826200i!a1","Hoved institution")</f>
        <v>Hoved institution</v>
      </c>
      <c r="C12" s="13"/>
      <c r="D12" s="13"/>
      <c r="E12" s="13" t="s">
        <v>6</v>
      </c>
      <c r="F12" s="13" t="s">
        <v>6</v>
      </c>
      <c r="G12" s="13" t="s">
        <v>6</v>
      </c>
      <c r="H12" s="13" t="s">
        <v>6</v>
      </c>
      <c r="I12" s="13" t="s">
        <v>6</v>
      </c>
      <c r="J12" s="13" t="s">
        <v>6</v>
      </c>
      <c r="K12" s="13" t="s">
        <v>6</v>
      </c>
      <c r="L12" s="13" t="s">
        <v>6</v>
      </c>
      <c r="M12" s="13" t="s">
        <v>6</v>
      </c>
      <c r="N12" s="13" t="s">
        <v>6</v>
      </c>
      <c r="O12" s="13"/>
      <c r="P12" s="13"/>
      <c r="Q12" s="13"/>
      <c r="R12" s="13"/>
      <c r="S12" s="13"/>
      <c r="T12" s="13"/>
      <c r="U12" s="13"/>
      <c r="V12" s="13"/>
    </row>
    <row r="13" spans="1:22" x14ac:dyDescent="0.25">
      <c r="A13" t="s">
        <v>411</v>
      </c>
      <c r="B13" s="17" t="str">
        <f>HYPERLINK("#u57876200i!a1","Hoved institution")</f>
        <v>Hoved institution</v>
      </c>
      <c r="C13" s="13"/>
      <c r="D13" s="13"/>
      <c r="E13" s="13"/>
      <c r="F13" s="13"/>
      <c r="G13" s="13"/>
      <c r="H13" s="13"/>
      <c r="I13" s="13"/>
      <c r="J13" s="13"/>
      <c r="K13" s="13"/>
      <c r="L13" s="13"/>
      <c r="M13" s="13" t="s">
        <v>6</v>
      </c>
      <c r="N13" s="13" t="s">
        <v>6</v>
      </c>
      <c r="O13" s="12">
        <v>0.13</v>
      </c>
      <c r="P13" s="13">
        <v>43</v>
      </c>
      <c r="Q13" s="12">
        <v>0.13</v>
      </c>
      <c r="R13" s="13">
        <v>66</v>
      </c>
      <c r="S13" s="12">
        <v>0.12</v>
      </c>
      <c r="T13" s="13">
        <v>52</v>
      </c>
      <c r="U13" s="12">
        <v>0.15</v>
      </c>
      <c r="V13" s="13">
        <v>64</v>
      </c>
    </row>
    <row r="14" spans="1:22" x14ac:dyDescent="0.25">
      <c r="A14" t="s">
        <v>412</v>
      </c>
      <c r="B14" s="17" t="str">
        <f>HYPERLINK("#u57886200i!a1","Hoved institution")</f>
        <v>Hoved institution</v>
      </c>
      <c r="C14" s="13"/>
      <c r="D14" s="13"/>
      <c r="E14" s="13"/>
      <c r="F14" s="13"/>
      <c r="G14" s="13"/>
      <c r="H14" s="13"/>
      <c r="I14" s="13"/>
      <c r="J14" s="13"/>
      <c r="K14" s="13"/>
      <c r="L14" s="13"/>
      <c r="M14" s="13"/>
      <c r="N14" s="13"/>
      <c r="O14" s="13"/>
      <c r="P14" s="13"/>
      <c r="Q14" s="12">
        <v>0.2</v>
      </c>
      <c r="R14" s="13">
        <v>30</v>
      </c>
      <c r="S14" s="12">
        <v>0.13</v>
      </c>
      <c r="T14" s="13">
        <v>41</v>
      </c>
      <c r="U14" s="12">
        <v>0.26</v>
      </c>
      <c r="V14" s="13">
        <v>41</v>
      </c>
    </row>
    <row r="15" spans="1:22" x14ac:dyDescent="0.25">
      <c r="A15" t="s">
        <v>404</v>
      </c>
      <c r="B15" s="17" t="str">
        <f>HYPERLINK("#u56676200i!a1","Hoved institution")</f>
        <v>Hoved institution</v>
      </c>
      <c r="C15" s="12">
        <v>0.05</v>
      </c>
      <c r="D15" s="13">
        <v>13</v>
      </c>
      <c r="E15" s="12">
        <v>0.06</v>
      </c>
      <c r="F15" s="13">
        <v>20</v>
      </c>
      <c r="G15" s="12">
        <v>0</v>
      </c>
      <c r="H15" s="13">
        <v>35</v>
      </c>
      <c r="I15" s="12">
        <v>0.02</v>
      </c>
      <c r="J15" s="13">
        <v>30</v>
      </c>
      <c r="K15" s="12">
        <v>7.0000000000000007E-2</v>
      </c>
      <c r="L15" s="13">
        <v>28</v>
      </c>
      <c r="M15" s="12">
        <v>0</v>
      </c>
      <c r="N15" s="13">
        <v>28</v>
      </c>
      <c r="O15" s="12">
        <v>0</v>
      </c>
      <c r="P15" s="13">
        <v>20</v>
      </c>
      <c r="Q15" s="12">
        <v>0.02</v>
      </c>
      <c r="R15" s="13">
        <v>35</v>
      </c>
      <c r="S15" s="12">
        <v>0.01</v>
      </c>
      <c r="T15" s="13">
        <v>20</v>
      </c>
      <c r="U15" s="12">
        <v>0.06</v>
      </c>
      <c r="V15" s="13">
        <v>37</v>
      </c>
    </row>
    <row r="16" spans="1:22" x14ac:dyDescent="0.25">
      <c r="A16" t="s">
        <v>414</v>
      </c>
      <c r="B16" s="17" t="str">
        <f>HYPERLINK("#u67006200i!a1","Hoved institution")</f>
        <v>Hoved institution</v>
      </c>
      <c r="C16" s="13"/>
      <c r="D16" s="13"/>
      <c r="E16" s="13"/>
      <c r="F16" s="13"/>
      <c r="G16" s="13"/>
      <c r="H16" s="13"/>
      <c r="I16" s="13"/>
      <c r="J16" s="13"/>
      <c r="K16" s="13"/>
      <c r="L16" s="13"/>
      <c r="M16" s="13"/>
      <c r="N16" s="13"/>
      <c r="O16" s="13"/>
      <c r="P16" s="13"/>
      <c r="Q16" s="12">
        <v>0.27</v>
      </c>
      <c r="R16" s="13">
        <v>21</v>
      </c>
      <c r="S16" s="12">
        <v>0.37</v>
      </c>
      <c r="T16" s="13">
        <v>25</v>
      </c>
      <c r="U16" s="12">
        <v>0.3</v>
      </c>
      <c r="V16" s="13">
        <v>39</v>
      </c>
    </row>
    <row r="17" spans="1:22" x14ac:dyDescent="0.25">
      <c r="A17" t="s">
        <v>407</v>
      </c>
      <c r="B17" s="17" t="str">
        <f>HYPERLINK("#u57176200i!a1","Hoved institution")</f>
        <v>Hoved institution</v>
      </c>
      <c r="C17" s="13"/>
      <c r="D17" s="13"/>
      <c r="E17" s="13"/>
      <c r="F17" s="13"/>
      <c r="G17" s="13"/>
      <c r="H17" s="13"/>
      <c r="I17" s="13"/>
      <c r="J17" s="13"/>
      <c r="K17" s="13"/>
      <c r="L17" s="13"/>
      <c r="M17" s="13"/>
      <c r="N17" s="13"/>
      <c r="O17" s="13"/>
      <c r="P17" s="13"/>
      <c r="Q17" s="13" t="s">
        <v>6</v>
      </c>
      <c r="R17" s="13" t="s">
        <v>6</v>
      </c>
      <c r="S17" s="12">
        <v>7.0000000000000007E-2</v>
      </c>
      <c r="T17" s="13">
        <v>11</v>
      </c>
      <c r="U17" s="12">
        <v>0.14000000000000001</v>
      </c>
      <c r="V17" s="13">
        <v>15</v>
      </c>
    </row>
    <row r="18" spans="1:22" x14ac:dyDescent="0.25">
      <c r="A18" t="s">
        <v>406</v>
      </c>
      <c r="B18" s="17" t="str">
        <f>HYPERLINK("#u57086200i!a1","Hoved institution")</f>
        <v>Hoved institution</v>
      </c>
      <c r="C18" s="12">
        <v>0.01</v>
      </c>
      <c r="D18" s="13">
        <v>228</v>
      </c>
      <c r="E18" s="12">
        <v>0.01</v>
      </c>
      <c r="F18" s="13">
        <v>252</v>
      </c>
      <c r="G18" s="12">
        <v>0.01</v>
      </c>
      <c r="H18" s="13">
        <v>292</v>
      </c>
      <c r="I18" s="12">
        <v>0</v>
      </c>
      <c r="J18" s="13">
        <v>338</v>
      </c>
      <c r="K18" s="12">
        <v>0</v>
      </c>
      <c r="L18" s="13">
        <v>240</v>
      </c>
      <c r="M18" s="12">
        <v>0</v>
      </c>
      <c r="N18" s="13">
        <v>365</v>
      </c>
      <c r="O18" s="12">
        <v>0.01</v>
      </c>
      <c r="P18" s="13">
        <v>322</v>
      </c>
      <c r="Q18" s="12">
        <v>0.02</v>
      </c>
      <c r="R18" s="13">
        <v>383</v>
      </c>
      <c r="S18" s="12">
        <v>0.03</v>
      </c>
      <c r="T18" s="13">
        <v>358</v>
      </c>
      <c r="U18" s="12">
        <v>0.02</v>
      </c>
      <c r="V18" s="13">
        <v>347</v>
      </c>
    </row>
    <row r="19" spans="1:22" ht="15.75" thickBot="1" x14ac:dyDescent="0.3">
      <c r="A19" s="6" t="s">
        <v>415</v>
      </c>
      <c r="B19" s="9" t="str">
        <f>HYPERLINK("#u69306200i!a1","Hoved institution")</f>
        <v>Hoved institution</v>
      </c>
      <c r="C19" s="11"/>
      <c r="D19" s="11"/>
      <c r="E19" s="11"/>
      <c r="F19" s="11"/>
      <c r="G19" s="11"/>
      <c r="H19" s="11"/>
      <c r="I19" s="11"/>
      <c r="J19" s="11"/>
      <c r="K19" s="11"/>
      <c r="L19" s="11"/>
      <c r="M19" s="11"/>
      <c r="N19" s="11"/>
      <c r="O19" s="11"/>
      <c r="P19" s="11"/>
      <c r="Q19" s="11" t="s">
        <v>6</v>
      </c>
      <c r="R19" s="11" t="s">
        <v>6</v>
      </c>
      <c r="S19" s="10">
        <v>0.26</v>
      </c>
      <c r="T19" s="11">
        <v>10</v>
      </c>
      <c r="U19" s="10">
        <v>0.25</v>
      </c>
      <c r="V19" s="11">
        <v>28</v>
      </c>
    </row>
  </sheetData>
  <sortState ref="A5:V19">
    <sortCondition ref="A1"/>
  </sortState>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heetViews>
  <sheetFormatPr defaultRowHeight="15" x14ac:dyDescent="0.25"/>
  <cols>
    <col min="1" max="1" width="76.5703125" bestFit="1" customWidth="1"/>
    <col min="2" max="21" width="5" bestFit="1" customWidth="1"/>
  </cols>
  <sheetData>
    <row r="1" spans="1:21" x14ac:dyDescent="0.25">
      <c r="A1" s="2" t="str">
        <f>HYPERLINK("#Hovedtabel!a1","Tilbage til hovedtabel")</f>
        <v>Tilbage til hovedtabel</v>
      </c>
    </row>
    <row r="2" spans="1:21" ht="15.75" thickBot="1" x14ac:dyDescent="0.3">
      <c r="A2" s="1" t="s">
        <v>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8</v>
      </c>
      <c r="B5" s="12">
        <v>0.34</v>
      </c>
      <c r="C5" s="13">
        <v>156</v>
      </c>
      <c r="D5" s="12">
        <v>0.23</v>
      </c>
      <c r="E5" s="13">
        <v>175</v>
      </c>
      <c r="F5" s="12">
        <v>0.15</v>
      </c>
      <c r="G5" s="13">
        <v>142</v>
      </c>
      <c r="H5" s="12">
        <v>0.13</v>
      </c>
      <c r="I5" s="13">
        <v>147</v>
      </c>
      <c r="J5" s="12">
        <v>0.13</v>
      </c>
      <c r="K5" s="13">
        <v>121</v>
      </c>
      <c r="L5" s="12">
        <v>0.12</v>
      </c>
      <c r="M5" s="13">
        <v>159</v>
      </c>
      <c r="N5" s="12">
        <v>0.2</v>
      </c>
      <c r="O5" s="13">
        <v>140</v>
      </c>
      <c r="P5" s="12">
        <v>0.25</v>
      </c>
      <c r="Q5" s="13">
        <v>125</v>
      </c>
      <c r="R5" s="12">
        <v>0.3</v>
      </c>
      <c r="S5" s="13">
        <v>116</v>
      </c>
      <c r="T5" s="12">
        <v>0.18</v>
      </c>
      <c r="U5" s="13">
        <v>108</v>
      </c>
    </row>
    <row r="6" spans="1:21" x14ac:dyDescent="0.25">
      <c r="A6" t="s">
        <v>9</v>
      </c>
      <c r="B6" s="12">
        <v>0.09</v>
      </c>
      <c r="C6" s="13">
        <v>675</v>
      </c>
      <c r="D6" s="12">
        <v>0.09</v>
      </c>
      <c r="E6" s="13">
        <v>947</v>
      </c>
      <c r="F6" s="12">
        <v>0.06</v>
      </c>
      <c r="G6" s="13">
        <v>988</v>
      </c>
      <c r="H6" s="12">
        <v>0.04</v>
      </c>
      <c r="I6" s="13">
        <v>1198</v>
      </c>
      <c r="J6" s="12">
        <v>0.04</v>
      </c>
      <c r="K6" s="13">
        <v>930</v>
      </c>
      <c r="L6" s="12">
        <v>0.02</v>
      </c>
      <c r="M6" s="13">
        <v>1493</v>
      </c>
      <c r="N6" s="12">
        <v>0.06</v>
      </c>
      <c r="O6" s="13">
        <v>1217</v>
      </c>
      <c r="P6" s="12">
        <v>0.09</v>
      </c>
      <c r="Q6" s="13">
        <v>1589</v>
      </c>
      <c r="R6" s="12">
        <v>0.09</v>
      </c>
      <c r="S6" s="13">
        <v>1559</v>
      </c>
      <c r="T6" s="12">
        <v>0.1</v>
      </c>
      <c r="U6" s="13">
        <v>1849</v>
      </c>
    </row>
    <row r="7" spans="1:21" x14ac:dyDescent="0.25">
      <c r="A7" t="s">
        <v>10</v>
      </c>
      <c r="B7" s="12">
        <v>0.2</v>
      </c>
      <c r="C7" s="13">
        <v>284</v>
      </c>
      <c r="D7" s="12">
        <v>0.13</v>
      </c>
      <c r="E7" s="13">
        <v>279</v>
      </c>
      <c r="F7" s="12">
        <v>0.11</v>
      </c>
      <c r="G7" s="13">
        <v>229</v>
      </c>
      <c r="H7" s="12">
        <v>0.1</v>
      </c>
      <c r="I7" s="13">
        <v>259</v>
      </c>
      <c r="J7" s="12">
        <v>0.05</v>
      </c>
      <c r="K7" s="13">
        <v>256</v>
      </c>
      <c r="L7" s="12">
        <v>0.08</v>
      </c>
      <c r="M7" s="13">
        <v>244</v>
      </c>
      <c r="N7" s="12">
        <v>0.14000000000000001</v>
      </c>
      <c r="O7" s="13">
        <v>264</v>
      </c>
      <c r="P7" s="12">
        <v>0.18</v>
      </c>
      <c r="Q7" s="13">
        <v>278</v>
      </c>
      <c r="R7" s="12">
        <v>0.14000000000000001</v>
      </c>
      <c r="S7" s="13">
        <v>337</v>
      </c>
      <c r="T7" s="12">
        <v>0.18</v>
      </c>
      <c r="U7" s="13">
        <v>295</v>
      </c>
    </row>
    <row r="8" spans="1:21" x14ac:dyDescent="0.25">
      <c r="A8" t="s">
        <v>11</v>
      </c>
      <c r="B8" s="12">
        <v>0.09</v>
      </c>
      <c r="C8" s="13">
        <v>999</v>
      </c>
      <c r="D8" s="12">
        <v>0.09</v>
      </c>
      <c r="E8" s="13">
        <v>1280</v>
      </c>
      <c r="F8" s="12">
        <v>0.06</v>
      </c>
      <c r="G8" s="13">
        <v>1422</v>
      </c>
      <c r="H8" s="12">
        <v>0.03</v>
      </c>
      <c r="I8" s="13">
        <v>1353</v>
      </c>
      <c r="J8" s="12">
        <v>0.02</v>
      </c>
      <c r="K8" s="13">
        <v>1162</v>
      </c>
      <c r="L8" s="12">
        <v>0.02</v>
      </c>
      <c r="M8" s="13">
        <v>1403</v>
      </c>
      <c r="N8" s="12">
        <v>0.04</v>
      </c>
      <c r="O8" s="13">
        <v>1236</v>
      </c>
      <c r="P8" s="12">
        <v>0.08</v>
      </c>
      <c r="Q8" s="13">
        <v>1276</v>
      </c>
      <c r="R8" s="12">
        <v>0.06</v>
      </c>
      <c r="S8" s="13">
        <v>1211</v>
      </c>
      <c r="T8" s="12">
        <v>0.05</v>
      </c>
      <c r="U8" s="13">
        <v>1285</v>
      </c>
    </row>
    <row r="9" spans="1:21" x14ac:dyDescent="0.25">
      <c r="A9" t="s">
        <v>12</v>
      </c>
      <c r="B9" s="13"/>
      <c r="C9" s="13"/>
      <c r="D9" s="13"/>
      <c r="E9" s="13"/>
      <c r="F9" s="12">
        <v>0.11</v>
      </c>
      <c r="G9" s="13">
        <v>49</v>
      </c>
      <c r="H9" s="12">
        <v>0.1</v>
      </c>
      <c r="I9" s="13">
        <v>46</v>
      </c>
      <c r="J9" s="12">
        <v>0.11</v>
      </c>
      <c r="K9" s="13">
        <v>48</v>
      </c>
      <c r="L9" s="12">
        <v>0.06</v>
      </c>
      <c r="M9" s="13">
        <v>57</v>
      </c>
      <c r="N9" s="12">
        <v>0.08</v>
      </c>
      <c r="O9" s="13">
        <v>49</v>
      </c>
      <c r="P9" s="12">
        <v>0.1</v>
      </c>
      <c r="Q9" s="13">
        <v>42</v>
      </c>
      <c r="R9" s="12">
        <v>0.19</v>
      </c>
      <c r="S9" s="13">
        <v>35</v>
      </c>
      <c r="T9" s="12">
        <v>0.24</v>
      </c>
      <c r="U9" s="13">
        <v>50</v>
      </c>
    </row>
    <row r="10" spans="1:21" x14ac:dyDescent="0.25">
      <c r="A10" t="s">
        <v>13</v>
      </c>
      <c r="B10" s="12">
        <v>0.4</v>
      </c>
      <c r="C10" s="13">
        <v>47</v>
      </c>
      <c r="D10" s="12">
        <v>0.35</v>
      </c>
      <c r="E10" s="13">
        <v>32</v>
      </c>
      <c r="F10" s="12">
        <v>0.28999999999999998</v>
      </c>
      <c r="G10" s="13">
        <v>50</v>
      </c>
      <c r="H10" s="12">
        <v>0.25</v>
      </c>
      <c r="I10" s="13">
        <v>79</v>
      </c>
      <c r="J10" s="12">
        <v>0.28000000000000003</v>
      </c>
      <c r="K10" s="13">
        <v>53</v>
      </c>
      <c r="L10" s="12">
        <v>0.24</v>
      </c>
      <c r="M10" s="13">
        <v>64</v>
      </c>
      <c r="N10" s="12">
        <v>0.33</v>
      </c>
      <c r="O10" s="13">
        <v>47</v>
      </c>
      <c r="P10" s="12">
        <v>0.37</v>
      </c>
      <c r="Q10" s="13">
        <v>38</v>
      </c>
      <c r="R10" s="12">
        <v>0.22</v>
      </c>
      <c r="S10" s="13">
        <v>55</v>
      </c>
      <c r="T10" s="12">
        <v>0.27</v>
      </c>
      <c r="U10" s="13">
        <v>42</v>
      </c>
    </row>
    <row r="11" spans="1:21" x14ac:dyDescent="0.25">
      <c r="A11" t="s">
        <v>14</v>
      </c>
      <c r="B11" s="12">
        <v>0.32</v>
      </c>
      <c r="C11" s="13">
        <v>232</v>
      </c>
      <c r="D11" s="12">
        <v>0.33</v>
      </c>
      <c r="E11" s="13">
        <v>225</v>
      </c>
      <c r="F11" s="12">
        <v>0.26</v>
      </c>
      <c r="G11" s="13">
        <v>229</v>
      </c>
      <c r="H11" s="12">
        <v>0.18</v>
      </c>
      <c r="I11" s="13">
        <v>249</v>
      </c>
      <c r="J11" s="12">
        <v>0.19</v>
      </c>
      <c r="K11" s="13">
        <v>271</v>
      </c>
      <c r="L11" s="12">
        <v>0.2</v>
      </c>
      <c r="M11" s="13">
        <v>301</v>
      </c>
      <c r="N11" s="12">
        <v>0.26</v>
      </c>
      <c r="O11" s="13">
        <v>229</v>
      </c>
      <c r="P11" s="12">
        <v>0.36</v>
      </c>
      <c r="Q11" s="13">
        <v>222</v>
      </c>
      <c r="R11" s="12">
        <v>0.28000000000000003</v>
      </c>
      <c r="S11" s="13">
        <v>189</v>
      </c>
      <c r="T11" s="12">
        <v>0.28999999999999998</v>
      </c>
      <c r="U11" s="13">
        <v>223</v>
      </c>
    </row>
    <row r="12" spans="1:21" x14ac:dyDescent="0.25">
      <c r="A12" t="s">
        <v>16</v>
      </c>
      <c r="B12" s="13"/>
      <c r="C12" s="13"/>
      <c r="D12" s="13"/>
      <c r="E12" s="13"/>
      <c r="F12" s="13"/>
      <c r="G12" s="13"/>
      <c r="H12" s="13"/>
      <c r="I12" s="13"/>
      <c r="J12" s="13"/>
      <c r="K12" s="13"/>
      <c r="L12" s="13"/>
      <c r="M12" s="13"/>
      <c r="N12" s="13"/>
      <c r="O12" s="13"/>
      <c r="P12" s="12">
        <v>0.11</v>
      </c>
      <c r="Q12" s="13">
        <v>391</v>
      </c>
      <c r="R12" s="12">
        <v>0.11</v>
      </c>
      <c r="S12" s="13">
        <v>330</v>
      </c>
      <c r="T12" s="12">
        <v>0.12</v>
      </c>
      <c r="U12" s="13">
        <v>463</v>
      </c>
    </row>
    <row r="13" spans="1:21" x14ac:dyDescent="0.25">
      <c r="A13" t="s">
        <v>17</v>
      </c>
      <c r="B13" s="13"/>
      <c r="C13" s="13"/>
      <c r="D13" s="13"/>
      <c r="E13" s="13"/>
      <c r="F13" s="13"/>
      <c r="G13" s="13"/>
      <c r="H13" s="13"/>
      <c r="I13" s="13"/>
      <c r="J13" s="13"/>
      <c r="K13" s="13"/>
      <c r="L13" s="13"/>
      <c r="M13" s="13"/>
      <c r="N13" s="13"/>
      <c r="O13" s="13"/>
      <c r="P13" s="12">
        <v>0.13</v>
      </c>
      <c r="Q13" s="13">
        <v>106</v>
      </c>
      <c r="R13" s="12">
        <v>0.12</v>
      </c>
      <c r="S13" s="13">
        <v>211</v>
      </c>
      <c r="T13" s="12">
        <v>0.12</v>
      </c>
      <c r="U13" s="13">
        <v>265</v>
      </c>
    </row>
    <row r="14" spans="1:21" x14ac:dyDescent="0.25">
      <c r="A14" t="s">
        <v>18</v>
      </c>
      <c r="B14" s="13"/>
      <c r="C14" s="13"/>
      <c r="D14" s="13"/>
      <c r="E14" s="13"/>
      <c r="F14" s="13"/>
      <c r="G14" s="13"/>
      <c r="H14" s="13"/>
      <c r="I14" s="13"/>
      <c r="J14" s="13"/>
      <c r="K14" s="13"/>
      <c r="L14" s="13"/>
      <c r="M14" s="13"/>
      <c r="N14" s="13" t="s">
        <v>6</v>
      </c>
      <c r="O14" s="13" t="s">
        <v>6</v>
      </c>
      <c r="P14" s="12">
        <v>0.15</v>
      </c>
      <c r="Q14" s="13">
        <v>152</v>
      </c>
      <c r="R14" s="12">
        <v>0.16</v>
      </c>
      <c r="S14" s="13">
        <v>154</v>
      </c>
      <c r="T14" s="12">
        <v>0.14000000000000001</v>
      </c>
      <c r="U14" s="13">
        <v>196</v>
      </c>
    </row>
    <row r="15" spans="1:21" x14ac:dyDescent="0.25">
      <c r="A15" t="s">
        <v>19</v>
      </c>
      <c r="B15" s="13"/>
      <c r="C15" s="13"/>
      <c r="D15" s="13"/>
      <c r="E15" s="13"/>
      <c r="F15" s="13"/>
      <c r="G15" s="13"/>
      <c r="H15" s="13"/>
      <c r="I15" s="13"/>
      <c r="J15" s="13"/>
      <c r="K15" s="13"/>
      <c r="L15" s="13"/>
      <c r="M15" s="13"/>
      <c r="N15" s="13"/>
      <c r="O15" s="13"/>
      <c r="P15" s="12">
        <v>0.13</v>
      </c>
      <c r="Q15" s="13">
        <v>399</v>
      </c>
      <c r="R15" s="12">
        <v>0.13</v>
      </c>
      <c r="S15" s="13">
        <v>513</v>
      </c>
      <c r="T15" s="12">
        <v>0.09</v>
      </c>
      <c r="U15" s="13">
        <v>618</v>
      </c>
    </row>
    <row r="16" spans="1:21" x14ac:dyDescent="0.25">
      <c r="A16" t="s">
        <v>20</v>
      </c>
      <c r="B16" s="13"/>
      <c r="C16" s="13"/>
      <c r="D16" s="13"/>
      <c r="E16" s="13"/>
      <c r="F16" s="13"/>
      <c r="G16" s="13"/>
      <c r="H16" s="13"/>
      <c r="I16" s="13"/>
      <c r="J16" s="13"/>
      <c r="K16" s="13"/>
      <c r="L16" s="13"/>
      <c r="M16" s="13"/>
      <c r="N16" s="13"/>
      <c r="O16" s="13"/>
      <c r="P16" s="12">
        <v>0.15</v>
      </c>
      <c r="Q16" s="13">
        <v>165</v>
      </c>
      <c r="R16" s="12">
        <v>0.11</v>
      </c>
      <c r="S16" s="13">
        <v>187</v>
      </c>
      <c r="T16" s="12">
        <v>0.09</v>
      </c>
      <c r="U16" s="13">
        <v>278</v>
      </c>
    </row>
    <row r="17" spans="1:21" x14ac:dyDescent="0.25">
      <c r="A17" t="s">
        <v>15</v>
      </c>
      <c r="B17" s="13"/>
      <c r="C17" s="13"/>
      <c r="D17" s="13"/>
      <c r="E17" s="13"/>
      <c r="F17" s="13"/>
      <c r="G17" s="13"/>
      <c r="H17" s="13"/>
      <c r="I17" s="13"/>
      <c r="J17" s="13" t="s">
        <v>6</v>
      </c>
      <c r="K17" s="13" t="s">
        <v>6</v>
      </c>
      <c r="L17" s="13"/>
      <c r="M17" s="13"/>
      <c r="N17" s="13" t="s">
        <v>6</v>
      </c>
      <c r="O17" s="13" t="s">
        <v>6</v>
      </c>
      <c r="P17" s="12">
        <v>0.12</v>
      </c>
      <c r="Q17" s="13">
        <v>736</v>
      </c>
      <c r="R17" s="12">
        <v>0.12</v>
      </c>
      <c r="S17" s="13">
        <v>741</v>
      </c>
      <c r="T17" s="12">
        <v>0.1</v>
      </c>
      <c r="U17" s="13">
        <v>948</v>
      </c>
    </row>
    <row r="18" spans="1:21" x14ac:dyDescent="0.25">
      <c r="A18" t="s">
        <v>21</v>
      </c>
      <c r="B18" s="13"/>
      <c r="C18" s="13"/>
      <c r="D18" s="13"/>
      <c r="E18" s="13"/>
      <c r="F18" s="13"/>
      <c r="G18" s="13"/>
      <c r="H18" s="13"/>
      <c r="I18" s="13"/>
      <c r="J18" s="13"/>
      <c r="K18" s="13"/>
      <c r="L18" s="13"/>
      <c r="M18" s="13"/>
      <c r="N18" s="13"/>
      <c r="O18" s="13"/>
      <c r="P18" s="12">
        <v>0.06</v>
      </c>
      <c r="Q18" s="13">
        <v>652</v>
      </c>
      <c r="R18" s="12">
        <v>7.0000000000000007E-2</v>
      </c>
      <c r="S18" s="13">
        <v>949</v>
      </c>
      <c r="T18" s="12">
        <v>0.05</v>
      </c>
      <c r="U18" s="13">
        <v>1292</v>
      </c>
    </row>
    <row r="19" spans="1:21" x14ac:dyDescent="0.25">
      <c r="A19" t="s">
        <v>22</v>
      </c>
      <c r="B19" s="13"/>
      <c r="C19" s="13"/>
      <c r="D19" s="13"/>
      <c r="E19" s="13"/>
      <c r="F19" s="13"/>
      <c r="G19" s="13"/>
      <c r="H19" s="13"/>
      <c r="I19" s="13"/>
      <c r="J19" s="13"/>
      <c r="K19" s="13"/>
      <c r="L19" s="13"/>
      <c r="M19" s="13"/>
      <c r="N19" s="13"/>
      <c r="O19" s="13"/>
      <c r="P19" s="12">
        <v>0.15</v>
      </c>
      <c r="Q19" s="13">
        <v>550</v>
      </c>
      <c r="R19" s="12">
        <v>0.14000000000000001</v>
      </c>
      <c r="S19" s="13">
        <v>641</v>
      </c>
      <c r="T19" s="12">
        <v>0.13</v>
      </c>
      <c r="U19" s="13">
        <v>875</v>
      </c>
    </row>
    <row r="20" spans="1:21" x14ac:dyDescent="0.25">
      <c r="A20" t="s">
        <v>23</v>
      </c>
      <c r="B20" s="13" t="s">
        <v>6</v>
      </c>
      <c r="C20" s="13" t="s">
        <v>6</v>
      </c>
      <c r="D20" s="12">
        <v>0.06</v>
      </c>
      <c r="E20" s="13">
        <v>13</v>
      </c>
      <c r="F20" s="12">
        <v>0.08</v>
      </c>
      <c r="G20" s="13">
        <v>22</v>
      </c>
      <c r="H20" s="12">
        <v>0.01</v>
      </c>
      <c r="I20" s="13">
        <v>21</v>
      </c>
      <c r="J20" s="12">
        <v>0.01</v>
      </c>
      <c r="K20" s="13">
        <v>32</v>
      </c>
      <c r="L20" s="12">
        <v>0.01</v>
      </c>
      <c r="M20" s="13">
        <v>24</v>
      </c>
      <c r="N20" s="12">
        <v>0</v>
      </c>
      <c r="O20" s="13">
        <v>31</v>
      </c>
      <c r="P20" s="12">
        <v>0.12</v>
      </c>
      <c r="Q20" s="13">
        <v>26</v>
      </c>
      <c r="R20" s="12">
        <v>0.03</v>
      </c>
      <c r="S20" s="13">
        <v>35</v>
      </c>
      <c r="T20" s="12">
        <v>0.03</v>
      </c>
      <c r="U20" s="13">
        <v>28</v>
      </c>
    </row>
    <row r="21" spans="1:21" x14ac:dyDescent="0.25">
      <c r="A21" t="s">
        <v>24</v>
      </c>
      <c r="B21" s="12">
        <v>0.15</v>
      </c>
      <c r="C21" s="13">
        <v>112</v>
      </c>
      <c r="D21" s="12">
        <v>0.14000000000000001</v>
      </c>
      <c r="E21" s="13">
        <v>241</v>
      </c>
      <c r="F21" s="12">
        <v>0.1</v>
      </c>
      <c r="G21" s="13">
        <v>218</v>
      </c>
      <c r="H21" s="12">
        <v>0.08</v>
      </c>
      <c r="I21" s="13">
        <v>265</v>
      </c>
      <c r="J21" s="12">
        <v>0.04</v>
      </c>
      <c r="K21" s="13">
        <v>170</v>
      </c>
      <c r="L21" s="12">
        <v>0.04</v>
      </c>
      <c r="M21" s="13">
        <v>297</v>
      </c>
      <c r="N21" s="12">
        <v>0.11</v>
      </c>
      <c r="O21" s="13">
        <v>240</v>
      </c>
      <c r="P21" s="12">
        <v>0.14000000000000001</v>
      </c>
      <c r="Q21" s="13">
        <v>207</v>
      </c>
      <c r="R21" s="12">
        <v>0.14000000000000001</v>
      </c>
      <c r="S21" s="13">
        <v>200</v>
      </c>
      <c r="T21" s="12">
        <v>0.15</v>
      </c>
      <c r="U21" s="13">
        <v>243</v>
      </c>
    </row>
    <row r="22" spans="1:21" x14ac:dyDescent="0.25">
      <c r="A22" t="s">
        <v>25</v>
      </c>
      <c r="B22" s="13"/>
      <c r="C22" s="13"/>
      <c r="D22" s="13"/>
      <c r="E22" s="13"/>
      <c r="F22" s="13"/>
      <c r="G22" s="13"/>
      <c r="H22" s="13"/>
      <c r="I22" s="13"/>
      <c r="J22" s="13"/>
      <c r="K22" s="13"/>
      <c r="L22" s="13"/>
      <c r="M22" s="13"/>
      <c r="N22" s="12">
        <v>0.09</v>
      </c>
      <c r="O22" s="13">
        <v>15</v>
      </c>
      <c r="P22" s="12">
        <v>0.16</v>
      </c>
      <c r="Q22" s="13">
        <v>22</v>
      </c>
      <c r="R22" s="12">
        <v>0.45</v>
      </c>
      <c r="S22" s="13">
        <v>23</v>
      </c>
      <c r="T22" s="12">
        <v>0.28999999999999998</v>
      </c>
      <c r="U22" s="13">
        <v>23</v>
      </c>
    </row>
    <row r="23" spans="1:21" x14ac:dyDescent="0.25">
      <c r="A23" t="s">
        <v>26</v>
      </c>
      <c r="B23" s="13"/>
      <c r="C23" s="13"/>
      <c r="D23" s="13"/>
      <c r="E23" s="13"/>
      <c r="F23" s="13"/>
      <c r="G23" s="13"/>
      <c r="H23" s="13"/>
      <c r="I23" s="13"/>
      <c r="J23" s="13"/>
      <c r="K23" s="13"/>
      <c r="L23" s="12">
        <v>0.03</v>
      </c>
      <c r="M23" s="13">
        <v>304</v>
      </c>
      <c r="N23" s="12">
        <v>0.12</v>
      </c>
      <c r="O23" s="13">
        <v>268</v>
      </c>
      <c r="P23" s="12">
        <v>0.14000000000000001</v>
      </c>
      <c r="Q23" s="13">
        <v>739</v>
      </c>
      <c r="R23" s="12">
        <v>0.11</v>
      </c>
      <c r="S23" s="13">
        <v>827</v>
      </c>
      <c r="T23" s="12">
        <v>0.11</v>
      </c>
      <c r="U23" s="13">
        <v>1182</v>
      </c>
    </row>
    <row r="24" spans="1:21" x14ac:dyDescent="0.25">
      <c r="A24" t="s">
        <v>27</v>
      </c>
      <c r="B24" s="12">
        <v>0.11</v>
      </c>
      <c r="C24" s="13">
        <v>2670</v>
      </c>
      <c r="D24" s="12">
        <v>0.11</v>
      </c>
      <c r="E24" s="13">
        <v>3156</v>
      </c>
      <c r="F24" s="12">
        <v>0.1</v>
      </c>
      <c r="G24" s="13">
        <v>3242</v>
      </c>
      <c r="H24" s="12">
        <v>0.08</v>
      </c>
      <c r="I24" s="13">
        <v>3611</v>
      </c>
      <c r="J24" s="12">
        <v>0.08</v>
      </c>
      <c r="K24" s="13">
        <v>3128</v>
      </c>
      <c r="L24" s="12">
        <v>0.05</v>
      </c>
      <c r="M24" s="13">
        <v>3846</v>
      </c>
      <c r="N24" s="12">
        <v>7.0000000000000007E-2</v>
      </c>
      <c r="O24" s="13">
        <v>3698</v>
      </c>
      <c r="P24" s="12">
        <v>0.1</v>
      </c>
      <c r="Q24" s="13">
        <v>4000</v>
      </c>
      <c r="R24" s="12">
        <v>0.12</v>
      </c>
      <c r="S24" s="13">
        <v>3939</v>
      </c>
      <c r="T24" s="12">
        <v>0.13</v>
      </c>
      <c r="U24" s="13">
        <v>4061</v>
      </c>
    </row>
    <row r="25" spans="1:21" x14ac:dyDescent="0.25">
      <c r="A25" t="s">
        <v>29</v>
      </c>
      <c r="B25" s="12">
        <v>0.13</v>
      </c>
      <c r="C25" s="13">
        <v>16</v>
      </c>
      <c r="D25" s="13" t="s">
        <v>6</v>
      </c>
      <c r="E25" s="13" t="s">
        <v>6</v>
      </c>
      <c r="F25" s="13" t="s">
        <v>6</v>
      </c>
      <c r="G25" s="13" t="s">
        <v>6</v>
      </c>
      <c r="H25" s="12">
        <v>0.02</v>
      </c>
      <c r="I25" s="13">
        <v>40</v>
      </c>
      <c r="J25" s="12">
        <v>0</v>
      </c>
      <c r="K25" s="13">
        <v>19</v>
      </c>
      <c r="L25" s="12">
        <v>0</v>
      </c>
      <c r="M25" s="13">
        <v>38</v>
      </c>
      <c r="N25" s="12">
        <v>0</v>
      </c>
      <c r="O25" s="13">
        <v>33</v>
      </c>
      <c r="P25" s="12">
        <v>0.03</v>
      </c>
      <c r="Q25" s="13">
        <v>56</v>
      </c>
      <c r="R25" s="12">
        <v>0.02</v>
      </c>
      <c r="S25" s="13">
        <v>56</v>
      </c>
      <c r="T25" s="12">
        <v>0.02</v>
      </c>
      <c r="U25" s="13">
        <v>44</v>
      </c>
    </row>
    <row r="26" spans="1:21" x14ac:dyDescent="0.25">
      <c r="A26" t="s">
        <v>28</v>
      </c>
      <c r="B26" s="13" t="s">
        <v>6</v>
      </c>
      <c r="C26" s="13" t="s">
        <v>6</v>
      </c>
      <c r="D26" s="12">
        <v>0.1</v>
      </c>
      <c r="E26" s="13">
        <v>25</v>
      </c>
      <c r="F26" s="12">
        <v>0.06</v>
      </c>
      <c r="G26" s="13">
        <v>22</v>
      </c>
      <c r="H26" s="12">
        <v>0.01</v>
      </c>
      <c r="I26" s="13">
        <v>17</v>
      </c>
      <c r="J26" s="12">
        <v>0.09</v>
      </c>
      <c r="K26" s="13">
        <v>12</v>
      </c>
      <c r="L26" s="12">
        <v>0.02</v>
      </c>
      <c r="M26" s="13">
        <v>36</v>
      </c>
      <c r="N26" s="12">
        <v>0.01</v>
      </c>
      <c r="O26" s="13">
        <v>43</v>
      </c>
      <c r="P26" s="12">
        <v>0.1</v>
      </c>
      <c r="Q26" s="13">
        <v>50</v>
      </c>
      <c r="R26" s="12">
        <v>0.09</v>
      </c>
      <c r="S26" s="13">
        <v>51</v>
      </c>
      <c r="T26" s="12">
        <v>0.05</v>
      </c>
      <c r="U26" s="13">
        <v>51</v>
      </c>
    </row>
    <row r="27" spans="1:21" x14ac:dyDescent="0.25">
      <c r="A27" t="s">
        <v>30</v>
      </c>
      <c r="B27" s="13" t="s">
        <v>6</v>
      </c>
      <c r="C27" s="13" t="s">
        <v>6</v>
      </c>
      <c r="D27" s="12">
        <v>0.03</v>
      </c>
      <c r="E27" s="13">
        <v>39</v>
      </c>
      <c r="F27" s="12">
        <v>0.03</v>
      </c>
      <c r="G27" s="13">
        <v>78</v>
      </c>
      <c r="H27" s="12">
        <v>0.01</v>
      </c>
      <c r="I27" s="13">
        <v>92</v>
      </c>
      <c r="J27" s="12">
        <v>0.01</v>
      </c>
      <c r="K27" s="13">
        <v>18</v>
      </c>
      <c r="L27" s="12">
        <v>0</v>
      </c>
      <c r="M27" s="13">
        <v>63</v>
      </c>
      <c r="N27" s="12">
        <v>0.03</v>
      </c>
      <c r="O27" s="13">
        <v>60</v>
      </c>
      <c r="P27" s="12">
        <v>0.08</v>
      </c>
      <c r="Q27" s="13">
        <v>71</v>
      </c>
      <c r="R27" s="12">
        <v>7.0000000000000007E-2</v>
      </c>
      <c r="S27" s="13">
        <v>90</v>
      </c>
      <c r="T27" s="12">
        <v>0.04</v>
      </c>
      <c r="U27" s="13">
        <v>80</v>
      </c>
    </row>
    <row r="28" spans="1:21" x14ac:dyDescent="0.25">
      <c r="A28" t="s">
        <v>31</v>
      </c>
      <c r="B28" s="12">
        <v>0.05</v>
      </c>
      <c r="C28" s="13">
        <v>1251</v>
      </c>
      <c r="D28" s="12">
        <v>7.0000000000000007E-2</v>
      </c>
      <c r="E28" s="13">
        <v>1603</v>
      </c>
      <c r="F28" s="12">
        <v>0.06</v>
      </c>
      <c r="G28" s="13">
        <v>1522</v>
      </c>
      <c r="H28" s="12">
        <v>0.05</v>
      </c>
      <c r="I28" s="13">
        <v>1606</v>
      </c>
      <c r="J28" s="12">
        <v>0.05</v>
      </c>
      <c r="K28" s="13">
        <v>1467</v>
      </c>
      <c r="L28" s="12">
        <v>0.03</v>
      </c>
      <c r="M28" s="13">
        <v>1297</v>
      </c>
      <c r="N28" s="12">
        <v>0.03</v>
      </c>
      <c r="O28" s="13">
        <v>1354</v>
      </c>
      <c r="P28" s="12">
        <v>0.05</v>
      </c>
      <c r="Q28" s="13">
        <v>1400</v>
      </c>
      <c r="R28" s="12">
        <v>0.1</v>
      </c>
      <c r="S28" s="13">
        <v>1378</v>
      </c>
      <c r="T28" s="12">
        <v>0.12</v>
      </c>
      <c r="U28" s="13">
        <v>1244</v>
      </c>
    </row>
    <row r="29" spans="1:21" x14ac:dyDescent="0.25">
      <c r="A29" t="s">
        <v>32</v>
      </c>
      <c r="B29" s="12">
        <v>0.04</v>
      </c>
      <c r="C29" s="13">
        <v>1128</v>
      </c>
      <c r="D29" s="12">
        <v>0.04</v>
      </c>
      <c r="E29" s="13">
        <v>1682</v>
      </c>
      <c r="F29" s="12">
        <v>0.04</v>
      </c>
      <c r="G29" s="13">
        <v>1419</v>
      </c>
      <c r="H29" s="12">
        <v>0.03</v>
      </c>
      <c r="I29" s="13">
        <v>1711</v>
      </c>
      <c r="J29" s="12">
        <v>0.03</v>
      </c>
      <c r="K29" s="13">
        <v>1637</v>
      </c>
      <c r="L29" s="12">
        <v>0.01</v>
      </c>
      <c r="M29" s="13">
        <v>1585</v>
      </c>
      <c r="N29" s="12">
        <v>0.02</v>
      </c>
      <c r="O29" s="13">
        <v>1785</v>
      </c>
      <c r="P29" s="12">
        <v>0.05</v>
      </c>
      <c r="Q29" s="13">
        <v>1771</v>
      </c>
      <c r="R29" s="12">
        <v>7.0000000000000007E-2</v>
      </c>
      <c r="S29" s="13">
        <v>1814</v>
      </c>
      <c r="T29" s="12">
        <v>7.0000000000000007E-2</v>
      </c>
      <c r="U29" s="13">
        <v>1900</v>
      </c>
    </row>
    <row r="30" spans="1:21" x14ac:dyDescent="0.25">
      <c r="A30" t="s">
        <v>33</v>
      </c>
      <c r="B30" s="12">
        <v>7.0000000000000007E-2</v>
      </c>
      <c r="C30" s="13">
        <v>1219</v>
      </c>
      <c r="D30" s="12">
        <v>0.06</v>
      </c>
      <c r="E30" s="13">
        <v>1399</v>
      </c>
      <c r="F30" s="12">
        <v>0.06</v>
      </c>
      <c r="G30" s="13">
        <v>1332</v>
      </c>
      <c r="H30" s="12">
        <v>0.05</v>
      </c>
      <c r="I30" s="13">
        <v>1378</v>
      </c>
      <c r="J30" s="12">
        <v>0.03</v>
      </c>
      <c r="K30" s="13">
        <v>1363</v>
      </c>
      <c r="L30" s="12">
        <v>0.02</v>
      </c>
      <c r="M30" s="13">
        <v>1150</v>
      </c>
      <c r="N30" s="12">
        <v>0.03</v>
      </c>
      <c r="O30" s="13">
        <v>1193</v>
      </c>
      <c r="P30" s="12">
        <v>0.05</v>
      </c>
      <c r="Q30" s="13">
        <v>1435</v>
      </c>
      <c r="R30" s="12">
        <v>0.11</v>
      </c>
      <c r="S30" s="13">
        <v>1232</v>
      </c>
      <c r="T30" s="12">
        <v>0.11</v>
      </c>
      <c r="U30" s="13">
        <v>1046</v>
      </c>
    </row>
    <row r="31" spans="1:21" x14ac:dyDescent="0.25">
      <c r="A31" t="s">
        <v>34</v>
      </c>
      <c r="B31" s="12">
        <v>7.0000000000000007E-2</v>
      </c>
      <c r="C31" s="13">
        <v>1083</v>
      </c>
      <c r="D31" s="12">
        <v>0.08</v>
      </c>
      <c r="E31" s="13">
        <v>1204</v>
      </c>
      <c r="F31" s="12">
        <v>7.0000000000000007E-2</v>
      </c>
      <c r="G31" s="13">
        <v>1182</v>
      </c>
      <c r="H31" s="12">
        <v>0.04</v>
      </c>
      <c r="I31" s="13">
        <v>1194</v>
      </c>
      <c r="J31" s="12">
        <v>0.04</v>
      </c>
      <c r="K31" s="13">
        <v>1082</v>
      </c>
      <c r="L31" s="12">
        <v>0.02</v>
      </c>
      <c r="M31" s="13">
        <v>1030</v>
      </c>
      <c r="N31" s="12">
        <v>0.03</v>
      </c>
      <c r="O31" s="13">
        <v>1001</v>
      </c>
      <c r="P31" s="12">
        <v>0.06</v>
      </c>
      <c r="Q31" s="13">
        <v>1081</v>
      </c>
      <c r="R31" s="12">
        <v>0.09</v>
      </c>
      <c r="S31" s="13">
        <v>1044</v>
      </c>
      <c r="T31" s="12">
        <v>0.12</v>
      </c>
      <c r="U31" s="13">
        <v>933</v>
      </c>
    </row>
    <row r="32" spans="1:21" x14ac:dyDescent="0.25">
      <c r="A32" t="s">
        <v>35</v>
      </c>
      <c r="B32" s="12">
        <v>0.04</v>
      </c>
      <c r="C32" s="13">
        <v>2450</v>
      </c>
      <c r="D32" s="12">
        <v>0.04</v>
      </c>
      <c r="E32" s="13">
        <v>2287</v>
      </c>
      <c r="F32" s="12">
        <v>0.05</v>
      </c>
      <c r="G32" s="13">
        <v>2283</v>
      </c>
      <c r="H32" s="12">
        <v>0.04</v>
      </c>
      <c r="I32" s="13">
        <v>2244</v>
      </c>
      <c r="J32" s="12">
        <v>0.03</v>
      </c>
      <c r="K32" s="13">
        <v>2230</v>
      </c>
      <c r="L32" s="12">
        <v>0.02</v>
      </c>
      <c r="M32" s="13">
        <v>2256</v>
      </c>
      <c r="N32" s="12">
        <v>0.02</v>
      </c>
      <c r="O32" s="13">
        <v>2202</v>
      </c>
      <c r="P32" s="12">
        <v>0.04</v>
      </c>
      <c r="Q32" s="13">
        <v>2227</v>
      </c>
      <c r="R32" s="12">
        <v>7.0000000000000007E-2</v>
      </c>
      <c r="S32" s="13">
        <v>2174</v>
      </c>
      <c r="T32" s="12">
        <v>7.0000000000000007E-2</v>
      </c>
      <c r="U32" s="13">
        <v>1714</v>
      </c>
    </row>
    <row r="33" spans="1:21" x14ac:dyDescent="0.25">
      <c r="A33" t="s">
        <v>36</v>
      </c>
      <c r="B33" s="12">
        <v>7.0000000000000007E-2</v>
      </c>
      <c r="C33" s="13">
        <v>890</v>
      </c>
      <c r="D33" s="12">
        <v>7.0000000000000007E-2</v>
      </c>
      <c r="E33" s="13">
        <v>1158</v>
      </c>
      <c r="F33" s="12">
        <v>0.06</v>
      </c>
      <c r="G33" s="13">
        <v>1132</v>
      </c>
      <c r="H33" s="12">
        <v>0.06</v>
      </c>
      <c r="I33" s="13">
        <v>1173</v>
      </c>
      <c r="J33" s="12">
        <v>0.06</v>
      </c>
      <c r="K33" s="13">
        <v>1123</v>
      </c>
      <c r="L33" s="12">
        <v>0.03</v>
      </c>
      <c r="M33" s="13">
        <v>1045</v>
      </c>
      <c r="N33" s="12">
        <v>0.04</v>
      </c>
      <c r="O33" s="13">
        <v>979</v>
      </c>
      <c r="P33" s="12">
        <v>0.09</v>
      </c>
      <c r="Q33" s="13">
        <v>1503</v>
      </c>
      <c r="R33" s="12">
        <v>0.11</v>
      </c>
      <c r="S33" s="13">
        <v>1573</v>
      </c>
      <c r="T33" s="12">
        <v>0.13</v>
      </c>
      <c r="U33" s="13">
        <v>1655</v>
      </c>
    </row>
    <row r="34" spans="1:21" x14ac:dyDescent="0.25">
      <c r="A34" t="s">
        <v>37</v>
      </c>
      <c r="B34" s="12">
        <v>0.06</v>
      </c>
      <c r="C34" s="13">
        <v>3049</v>
      </c>
      <c r="D34" s="12">
        <v>7.0000000000000007E-2</v>
      </c>
      <c r="E34" s="13">
        <v>3585</v>
      </c>
      <c r="F34" s="12">
        <v>0.06</v>
      </c>
      <c r="G34" s="13">
        <v>3615</v>
      </c>
      <c r="H34" s="12">
        <v>0.05</v>
      </c>
      <c r="I34" s="13">
        <v>3714</v>
      </c>
      <c r="J34" s="12">
        <v>0.04</v>
      </c>
      <c r="K34" s="13">
        <v>3372</v>
      </c>
      <c r="L34" s="12">
        <v>0.02</v>
      </c>
      <c r="M34" s="13">
        <v>3477</v>
      </c>
      <c r="N34" s="12">
        <v>0.03</v>
      </c>
      <c r="O34" s="13">
        <v>3145</v>
      </c>
      <c r="P34" s="12">
        <v>7.0000000000000007E-2</v>
      </c>
      <c r="Q34" s="13">
        <v>3623</v>
      </c>
      <c r="R34" s="12">
        <v>0.09</v>
      </c>
      <c r="S34" s="13">
        <v>3663</v>
      </c>
      <c r="T34" s="12">
        <v>0.1</v>
      </c>
      <c r="U34" s="13">
        <v>3743</v>
      </c>
    </row>
    <row r="35" spans="1:21" x14ac:dyDescent="0.25">
      <c r="A35" t="s">
        <v>38</v>
      </c>
      <c r="B35" s="12">
        <v>0.17</v>
      </c>
      <c r="C35" s="13">
        <v>460</v>
      </c>
      <c r="D35" s="12">
        <v>0.19</v>
      </c>
      <c r="E35" s="13">
        <v>595</v>
      </c>
      <c r="F35" s="12">
        <v>0.15</v>
      </c>
      <c r="G35" s="13">
        <v>611</v>
      </c>
      <c r="H35" s="12">
        <v>0.12</v>
      </c>
      <c r="I35" s="13">
        <v>746</v>
      </c>
      <c r="J35" s="12">
        <v>0.1</v>
      </c>
      <c r="K35" s="13">
        <v>586</v>
      </c>
      <c r="L35" s="12">
        <v>0.08</v>
      </c>
      <c r="M35" s="13">
        <v>865</v>
      </c>
      <c r="N35" s="12">
        <v>0.09</v>
      </c>
      <c r="O35" s="13">
        <v>732</v>
      </c>
      <c r="P35" s="12">
        <v>0.17</v>
      </c>
      <c r="Q35" s="13">
        <v>813</v>
      </c>
      <c r="R35" s="12">
        <v>0.22</v>
      </c>
      <c r="S35" s="13">
        <v>844</v>
      </c>
      <c r="T35" s="12">
        <v>0.24</v>
      </c>
      <c r="U35" s="13">
        <v>839</v>
      </c>
    </row>
    <row r="36" spans="1:21" x14ac:dyDescent="0.25">
      <c r="A36" t="s">
        <v>39</v>
      </c>
      <c r="B36" s="12">
        <v>0.02</v>
      </c>
      <c r="C36" s="13">
        <v>131</v>
      </c>
      <c r="D36" s="12">
        <v>0.02</v>
      </c>
      <c r="E36" s="13">
        <v>223</v>
      </c>
      <c r="F36" s="12">
        <v>0.01</v>
      </c>
      <c r="G36" s="13">
        <v>201</v>
      </c>
      <c r="H36" s="12">
        <v>0</v>
      </c>
      <c r="I36" s="13">
        <v>296</v>
      </c>
      <c r="J36" s="12">
        <v>0</v>
      </c>
      <c r="K36" s="13">
        <v>169</v>
      </c>
      <c r="L36" s="12">
        <v>0</v>
      </c>
      <c r="M36" s="13">
        <v>223</v>
      </c>
      <c r="N36" s="12">
        <v>0</v>
      </c>
      <c r="O36" s="13">
        <v>202</v>
      </c>
      <c r="P36" s="12">
        <v>0.01</v>
      </c>
      <c r="Q36" s="13">
        <v>184</v>
      </c>
      <c r="R36" s="12">
        <v>0.01</v>
      </c>
      <c r="S36" s="13">
        <v>235</v>
      </c>
      <c r="T36" s="12">
        <v>0.01</v>
      </c>
      <c r="U36" s="13">
        <v>226</v>
      </c>
    </row>
    <row r="37" spans="1:21" x14ac:dyDescent="0.25">
      <c r="A37" t="s">
        <v>40</v>
      </c>
      <c r="B37" s="12">
        <v>0.1</v>
      </c>
      <c r="C37" s="13">
        <v>808</v>
      </c>
      <c r="D37" s="12">
        <v>0.1</v>
      </c>
      <c r="E37" s="13">
        <v>925</v>
      </c>
      <c r="F37" s="12">
        <v>0.08</v>
      </c>
      <c r="G37" s="13">
        <v>1055</v>
      </c>
      <c r="H37" s="12">
        <v>7.0000000000000007E-2</v>
      </c>
      <c r="I37" s="13">
        <v>998</v>
      </c>
      <c r="J37" s="12">
        <v>0.06</v>
      </c>
      <c r="K37" s="13">
        <v>843</v>
      </c>
      <c r="L37" s="12">
        <v>0.04</v>
      </c>
      <c r="M37" s="13">
        <v>1443</v>
      </c>
      <c r="N37" s="12">
        <v>7.0000000000000007E-2</v>
      </c>
      <c r="O37" s="13">
        <v>1507</v>
      </c>
      <c r="P37" s="12">
        <v>0.1</v>
      </c>
      <c r="Q37" s="13">
        <v>1565</v>
      </c>
      <c r="R37" s="12">
        <v>0.12</v>
      </c>
      <c r="S37" s="13">
        <v>1492</v>
      </c>
      <c r="T37" s="12">
        <v>0.11</v>
      </c>
      <c r="U37" s="13">
        <v>1658</v>
      </c>
    </row>
    <row r="38" spans="1:21" x14ac:dyDescent="0.25">
      <c r="A38" t="s">
        <v>41</v>
      </c>
      <c r="B38" s="13" t="s">
        <v>6</v>
      </c>
      <c r="C38" s="13" t="s">
        <v>6</v>
      </c>
      <c r="D38" s="12">
        <v>0.03</v>
      </c>
      <c r="E38" s="13">
        <v>15</v>
      </c>
      <c r="F38" s="12">
        <v>0.04</v>
      </c>
      <c r="G38" s="13">
        <v>26</v>
      </c>
      <c r="H38" s="12">
        <v>0.04</v>
      </c>
      <c r="I38" s="13">
        <v>38</v>
      </c>
      <c r="J38" s="12">
        <v>0.01</v>
      </c>
      <c r="K38" s="13">
        <v>13</v>
      </c>
      <c r="L38" s="12">
        <v>0.02</v>
      </c>
      <c r="M38" s="13">
        <v>35</v>
      </c>
      <c r="N38" s="12">
        <v>0.01</v>
      </c>
      <c r="O38" s="13">
        <v>21</v>
      </c>
      <c r="P38" s="13"/>
      <c r="Q38" s="13"/>
      <c r="R38" s="13"/>
      <c r="S38" s="13"/>
      <c r="T38" s="13"/>
      <c r="U38" s="13"/>
    </row>
    <row r="39" spans="1:21" x14ac:dyDescent="0.25">
      <c r="A39" s="14" t="s">
        <v>42</v>
      </c>
      <c r="B39" s="15">
        <v>0.15</v>
      </c>
      <c r="C39" s="16">
        <v>4379</v>
      </c>
      <c r="D39" s="15">
        <v>0.14000000000000001</v>
      </c>
      <c r="E39" s="16">
        <v>5760</v>
      </c>
      <c r="F39" s="15">
        <v>0.11</v>
      </c>
      <c r="G39" s="16">
        <v>5182</v>
      </c>
      <c r="H39" s="15">
        <v>7.0000000000000007E-2</v>
      </c>
      <c r="I39" s="16">
        <v>4760</v>
      </c>
      <c r="J39" s="15">
        <v>0.06</v>
      </c>
      <c r="K39" s="16">
        <v>3846</v>
      </c>
      <c r="L39" s="15">
        <v>0.04</v>
      </c>
      <c r="M39" s="16">
        <v>4339</v>
      </c>
      <c r="N39" s="15">
        <v>0.09</v>
      </c>
      <c r="O39" s="16">
        <v>4835</v>
      </c>
      <c r="P39" s="15">
        <v>0.12</v>
      </c>
      <c r="Q39" s="16">
        <v>125</v>
      </c>
      <c r="R39" s="15">
        <v>0.14000000000000001</v>
      </c>
      <c r="S39" s="16">
        <v>39</v>
      </c>
      <c r="T39" s="15">
        <v>7.0000000000000007E-2</v>
      </c>
      <c r="U39" s="16">
        <v>71</v>
      </c>
    </row>
    <row r="40" spans="1:21" x14ac:dyDescent="0.25">
      <c r="A40" t="s">
        <v>4</v>
      </c>
      <c r="B40" s="12">
        <v>0.12</v>
      </c>
      <c r="C40" s="13">
        <v>1114</v>
      </c>
      <c r="D40" s="12">
        <v>0.12</v>
      </c>
      <c r="E40" s="13">
        <v>1147</v>
      </c>
      <c r="F40" s="12">
        <v>0.1</v>
      </c>
      <c r="G40" s="13">
        <v>1274</v>
      </c>
      <c r="H40" s="12">
        <v>7.0000000000000007E-2</v>
      </c>
      <c r="I40" s="13">
        <v>1369</v>
      </c>
      <c r="J40" s="12">
        <v>7.0000000000000007E-2</v>
      </c>
      <c r="K40" s="13">
        <v>1305</v>
      </c>
      <c r="L40" s="12">
        <v>0.05</v>
      </c>
      <c r="M40" s="13">
        <v>1617</v>
      </c>
      <c r="N40" s="12">
        <v>0.09</v>
      </c>
      <c r="O40" s="13">
        <v>1603</v>
      </c>
      <c r="P40" s="12">
        <v>0.15</v>
      </c>
      <c r="Q40" s="13">
        <v>1544</v>
      </c>
      <c r="R40" s="12">
        <v>0.15</v>
      </c>
      <c r="S40" s="13">
        <v>1416</v>
      </c>
      <c r="T40" s="12">
        <v>0.14000000000000001</v>
      </c>
      <c r="U40" s="13">
        <v>1554</v>
      </c>
    </row>
    <row r="41" spans="1:21" x14ac:dyDescent="0.25">
      <c r="A41" t="s">
        <v>5</v>
      </c>
      <c r="B41" s="13" t="s">
        <v>6</v>
      </c>
      <c r="C41" s="13" t="s">
        <v>6</v>
      </c>
      <c r="D41" s="12">
        <v>0.05</v>
      </c>
      <c r="E41" s="13">
        <v>25</v>
      </c>
      <c r="F41" s="12">
        <v>0.02</v>
      </c>
      <c r="G41" s="13">
        <v>48</v>
      </c>
      <c r="H41" s="12">
        <v>0.01</v>
      </c>
      <c r="I41" s="13">
        <v>50</v>
      </c>
      <c r="J41" s="12">
        <v>0.02</v>
      </c>
      <c r="K41" s="13">
        <v>23</v>
      </c>
      <c r="L41" s="12">
        <v>0.04</v>
      </c>
      <c r="M41" s="13">
        <v>49</v>
      </c>
      <c r="N41" s="12">
        <v>0.05</v>
      </c>
      <c r="O41" s="13">
        <v>71</v>
      </c>
      <c r="P41" s="12">
        <v>0.09</v>
      </c>
      <c r="Q41" s="13">
        <v>63</v>
      </c>
      <c r="R41" s="12">
        <v>0.04</v>
      </c>
      <c r="S41" s="13">
        <v>89</v>
      </c>
      <c r="T41" s="12">
        <v>0.04</v>
      </c>
      <c r="U41" s="13">
        <v>93</v>
      </c>
    </row>
    <row r="42" spans="1:21" ht="15.75" thickBot="1" x14ac:dyDescent="0.3">
      <c r="A42" s="6" t="s">
        <v>7</v>
      </c>
      <c r="B42" s="10">
        <v>0.11</v>
      </c>
      <c r="C42" s="11">
        <v>2180</v>
      </c>
      <c r="D42" s="10">
        <v>0.1</v>
      </c>
      <c r="E42" s="11">
        <v>2867</v>
      </c>
      <c r="F42" s="10">
        <v>0.09</v>
      </c>
      <c r="G42" s="11">
        <v>3411</v>
      </c>
      <c r="H42" s="10">
        <v>7.0000000000000007E-2</v>
      </c>
      <c r="I42" s="11">
        <v>3435</v>
      </c>
      <c r="J42" s="10">
        <v>7.0000000000000007E-2</v>
      </c>
      <c r="K42" s="11">
        <v>2652</v>
      </c>
      <c r="L42" s="10">
        <v>0.05</v>
      </c>
      <c r="M42" s="11">
        <v>3464</v>
      </c>
      <c r="N42" s="10">
        <v>0.08</v>
      </c>
      <c r="O42" s="11">
        <v>3543</v>
      </c>
      <c r="P42" s="10">
        <v>0.12</v>
      </c>
      <c r="Q42" s="11">
        <v>3823</v>
      </c>
      <c r="R42" s="10">
        <v>0.12</v>
      </c>
      <c r="S42" s="11">
        <v>3701</v>
      </c>
      <c r="T42" s="10">
        <v>0.12</v>
      </c>
      <c r="U42" s="11">
        <v>3795</v>
      </c>
    </row>
  </sheetData>
  <sortState ref="A5:U42">
    <sortCondition ref="A1"/>
  </sortState>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8.8554687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HYPERLINK("#u444!a1","Tilbage til Øvrige (tek.), kand.")</f>
        <v>Tilbage til Øvrige (tek.), kand.</v>
      </c>
    </row>
    <row r="2" spans="1:21" ht="15.75" thickBot="1" x14ac:dyDescent="0.3">
      <c r="A2" s="1" t="s">
        <v>492</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11</v>
      </c>
      <c r="B5" s="11"/>
      <c r="C5" s="11"/>
      <c r="D5" s="11"/>
      <c r="E5" s="11"/>
      <c r="F5" s="11"/>
      <c r="G5" s="11"/>
      <c r="H5" s="11"/>
      <c r="I5" s="11"/>
      <c r="J5" s="11"/>
      <c r="K5" s="11"/>
      <c r="L5" s="11"/>
      <c r="M5" s="11"/>
      <c r="N5" s="11"/>
      <c r="O5" s="11"/>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8.8554687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HYPERLINK("#u444!a1","Tilbage til Øvrige (tek.), kand.")</f>
        <v>Tilbage til Øvrige (tek.), kand.</v>
      </c>
    </row>
    <row r="2" spans="1:21" ht="15.75" thickBot="1" x14ac:dyDescent="0.3">
      <c r="A2" s="1" t="s">
        <v>491</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t="s">
        <v>6</v>
      </c>
      <c r="O5" s="16" t="s">
        <v>6</v>
      </c>
      <c r="P5" s="15">
        <v>0</v>
      </c>
      <c r="Q5" s="16">
        <v>11</v>
      </c>
      <c r="R5" s="15">
        <v>0.13</v>
      </c>
      <c r="S5" s="16">
        <v>12</v>
      </c>
      <c r="T5" s="15">
        <v>0.03</v>
      </c>
      <c r="U5" s="16">
        <v>20</v>
      </c>
    </row>
    <row r="6" spans="1:21" ht="15.75" thickBot="1" x14ac:dyDescent="0.3">
      <c r="A6" s="6" t="s">
        <v>4</v>
      </c>
      <c r="B6" s="11"/>
      <c r="C6" s="11"/>
      <c r="D6" s="11"/>
      <c r="E6" s="11"/>
      <c r="F6" s="11"/>
      <c r="G6" s="11"/>
      <c r="H6" s="11"/>
      <c r="I6" s="11"/>
      <c r="J6" s="11"/>
      <c r="K6" s="11"/>
      <c r="L6" s="11"/>
      <c r="M6" s="11"/>
      <c r="N6" s="11"/>
      <c r="O6" s="11"/>
      <c r="P6" s="11" t="s">
        <v>6</v>
      </c>
      <c r="Q6" s="11" t="s">
        <v>6</v>
      </c>
      <c r="R6" s="11" t="s">
        <v>6</v>
      </c>
      <c r="S6" s="11" t="s">
        <v>6</v>
      </c>
      <c r="T6" s="10">
        <v>0.08</v>
      </c>
      <c r="U6" s="11">
        <v>18</v>
      </c>
    </row>
  </sheetData>
  <sortState ref="A5:U6">
    <sortCondition ref="A1"/>
  </sortState>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8554687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HYPERLINK("#u444!a1","Tilbage til Øvrige (tek.), kand.")</f>
        <v>Tilbage til Øvrige (tek.), kand.</v>
      </c>
    </row>
    <row r="2" spans="1:21" ht="15.75" thickBot="1" x14ac:dyDescent="0.3">
      <c r="A2" s="1" t="s">
        <v>490</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27</v>
      </c>
      <c r="B5" s="11"/>
      <c r="C5" s="11"/>
      <c r="D5" s="11"/>
      <c r="E5" s="11"/>
      <c r="F5" s="11"/>
      <c r="G5" s="11"/>
      <c r="H5" s="11"/>
      <c r="I5" s="11"/>
      <c r="J5" s="11"/>
      <c r="K5" s="11"/>
      <c r="L5" s="11"/>
      <c r="M5" s="11"/>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7.710937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HYPERLINK("#u444!a1","Tilbage til Øvrige (tek.), kand.")</f>
        <v>Tilbage til Øvrige (tek.), kand.</v>
      </c>
    </row>
    <row r="2" spans="1:21" ht="15.75" thickBot="1" x14ac:dyDescent="0.3">
      <c r="A2" s="1" t="s">
        <v>489</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4</v>
      </c>
      <c r="B5" s="11"/>
      <c r="C5" s="11"/>
      <c r="D5" s="11"/>
      <c r="E5" s="11"/>
      <c r="F5" s="11"/>
      <c r="G5" s="11"/>
      <c r="H5" s="11"/>
      <c r="I5" s="11"/>
      <c r="J5" s="11"/>
      <c r="K5" s="11"/>
      <c r="L5" s="11"/>
      <c r="M5" s="11"/>
      <c r="N5" s="11"/>
      <c r="O5" s="11"/>
      <c r="P5" s="10">
        <v>0.14000000000000001</v>
      </c>
      <c r="Q5" s="11">
        <v>27</v>
      </c>
      <c r="R5" s="10">
        <v>0.04</v>
      </c>
      <c r="S5" s="11">
        <v>19</v>
      </c>
      <c r="T5" s="10">
        <v>0.05</v>
      </c>
      <c r="U5" s="11">
        <v>20</v>
      </c>
    </row>
  </sheetData>
  <sortState ref="A5:U5">
    <sortCondition ref="A1"/>
  </sortState>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27.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HYPERLINK("#u444!a1","Tilbage til Øvrige (tek.), kand.")</f>
        <v>Tilbage til Øvrige (tek.), kand.</v>
      </c>
    </row>
    <row r="2" spans="1:19" ht="15.75" thickBot="1" x14ac:dyDescent="0.3">
      <c r="A2" s="1" t="s">
        <v>488</v>
      </c>
      <c r="B2" s="1"/>
    </row>
    <row r="3" spans="1:19" x14ac:dyDescent="0.25">
      <c r="A3" s="3"/>
      <c r="B3" s="7">
        <v>2002</v>
      </c>
      <c r="C3" s="7"/>
      <c r="D3" s="7">
        <v>2003</v>
      </c>
      <c r="E3" s="7"/>
      <c r="F3" s="7">
        <v>2004</v>
      </c>
      <c r="G3" s="7"/>
      <c r="H3" s="7">
        <v>2005</v>
      </c>
      <c r="I3" s="7"/>
      <c r="J3" s="7">
        <v>2006</v>
      </c>
      <c r="K3" s="7"/>
      <c r="L3" s="7">
        <v>2007</v>
      </c>
      <c r="M3" s="7"/>
      <c r="N3" s="7">
        <v>2008</v>
      </c>
      <c r="O3" s="7"/>
      <c r="P3" s="7">
        <v>2009</v>
      </c>
      <c r="Q3" s="7"/>
      <c r="R3" s="7">
        <v>2010</v>
      </c>
      <c r="S3" s="7"/>
    </row>
    <row r="4" spans="1:19"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row>
    <row r="5" spans="1:19" ht="15.75" thickBot="1" x14ac:dyDescent="0.3">
      <c r="A5" s="6" t="s">
        <v>4</v>
      </c>
      <c r="B5" s="10">
        <v>0.04</v>
      </c>
      <c r="C5" s="11">
        <v>30</v>
      </c>
      <c r="D5" s="10">
        <v>7.0000000000000007E-2</v>
      </c>
      <c r="E5" s="11">
        <v>33</v>
      </c>
      <c r="F5" s="10">
        <v>0.05</v>
      </c>
      <c r="G5" s="11">
        <v>45</v>
      </c>
      <c r="H5" s="10">
        <v>0.01</v>
      </c>
      <c r="I5" s="11">
        <v>48</v>
      </c>
      <c r="J5" s="10">
        <v>0</v>
      </c>
      <c r="K5" s="11">
        <v>33</v>
      </c>
      <c r="L5" s="10">
        <v>0</v>
      </c>
      <c r="M5" s="11">
        <v>25</v>
      </c>
      <c r="N5" s="10">
        <v>0.13</v>
      </c>
      <c r="O5" s="11">
        <v>21</v>
      </c>
      <c r="P5" s="11" t="s">
        <v>6</v>
      </c>
      <c r="Q5" s="11" t="s">
        <v>6</v>
      </c>
      <c r="R5" s="11" t="s">
        <v>6</v>
      </c>
      <c r="S5" s="11" t="s">
        <v>6</v>
      </c>
    </row>
  </sheetData>
  <sortState ref="A5:S5">
    <sortCondition ref="A1"/>
  </sortState>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8.5703125"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487</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4</v>
      </c>
      <c r="B5" s="11"/>
      <c r="C5" s="11"/>
      <c r="D5" s="11"/>
      <c r="E5" s="11"/>
      <c r="F5" s="11"/>
      <c r="G5" s="11"/>
      <c r="H5" s="11"/>
      <c r="I5" s="11"/>
      <c r="J5" s="11"/>
      <c r="K5" s="11"/>
      <c r="L5" s="11"/>
      <c r="M5" s="11"/>
      <c r="N5" s="11"/>
      <c r="O5" s="11"/>
      <c r="P5" s="11"/>
      <c r="Q5" s="11"/>
      <c r="R5" s="11"/>
      <c r="S5" s="11"/>
      <c r="T5" s="10">
        <v>0.11</v>
      </c>
      <c r="U5" s="11">
        <v>30</v>
      </c>
    </row>
  </sheetData>
  <sortState ref="A5:U5">
    <sortCondition ref="A1"/>
  </sortState>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8554687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486</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c r="E5" s="11"/>
      <c r="F5" s="11"/>
      <c r="G5" s="11"/>
      <c r="H5" s="11" t="s">
        <v>6</v>
      </c>
      <c r="I5" s="11" t="s">
        <v>6</v>
      </c>
      <c r="J5" s="11" t="s">
        <v>6</v>
      </c>
      <c r="K5" s="11" t="s">
        <v>6</v>
      </c>
      <c r="L5" s="10">
        <v>0.1</v>
      </c>
      <c r="M5" s="11">
        <v>13</v>
      </c>
      <c r="N5" s="10">
        <v>0.04</v>
      </c>
      <c r="O5" s="11">
        <v>14</v>
      </c>
      <c r="P5" s="11" t="s">
        <v>6</v>
      </c>
      <c r="Q5" s="11" t="s">
        <v>6</v>
      </c>
      <c r="R5" s="10">
        <v>0.05</v>
      </c>
      <c r="S5" s="11">
        <v>14</v>
      </c>
      <c r="T5" s="10">
        <v>0.09</v>
      </c>
      <c r="U5" s="11">
        <v>17</v>
      </c>
    </row>
  </sheetData>
  <sortState ref="A5:U5">
    <sortCondition ref="A1"/>
  </sortState>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140625" bestFit="1" customWidth="1"/>
    <col min="14" max="14" width="5" bestFit="1" customWidth="1"/>
    <col min="15" max="15" width="3"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HYPERLINK("#u443!a1","Tilbage til Øvrige (sund.), kand.")</f>
        <v>Tilbage til Øvrige (sund.), kand.</v>
      </c>
    </row>
    <row r="2" spans="1:21" ht="15.75" thickBot="1" x14ac:dyDescent="0.3">
      <c r="A2" s="1" t="s">
        <v>485</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t="s">
        <v>27</v>
      </c>
      <c r="B5" s="13"/>
      <c r="C5" s="13"/>
      <c r="D5" s="13"/>
      <c r="E5" s="13"/>
      <c r="F5" s="13"/>
      <c r="G5" s="13"/>
      <c r="H5" s="13"/>
      <c r="I5" s="13"/>
      <c r="J5" s="13"/>
      <c r="K5" s="13"/>
      <c r="L5" s="13"/>
      <c r="M5" s="13"/>
      <c r="N5" s="12">
        <v>0.04</v>
      </c>
      <c r="O5" s="13">
        <v>25</v>
      </c>
      <c r="P5" s="12">
        <v>0.05</v>
      </c>
      <c r="Q5" s="13">
        <v>119</v>
      </c>
      <c r="R5" s="12">
        <v>7.0000000000000007E-2</v>
      </c>
      <c r="S5" s="13">
        <v>165</v>
      </c>
      <c r="T5" s="12">
        <v>7.0000000000000007E-2</v>
      </c>
      <c r="U5" s="13">
        <v>162</v>
      </c>
    </row>
    <row r="6" spans="1:21" ht="15.75" thickBot="1" x14ac:dyDescent="0.3">
      <c r="A6" s="6" t="s">
        <v>40</v>
      </c>
      <c r="B6" s="11"/>
      <c r="C6" s="11"/>
      <c r="D6" s="11"/>
      <c r="E6" s="11"/>
      <c r="F6" s="11"/>
      <c r="G6" s="11"/>
      <c r="H6" s="11"/>
      <c r="I6" s="11"/>
      <c r="J6" s="11"/>
      <c r="K6" s="11"/>
      <c r="L6" s="11"/>
      <c r="M6" s="11"/>
      <c r="N6" s="11"/>
      <c r="O6" s="11"/>
      <c r="P6" s="10">
        <v>0</v>
      </c>
      <c r="Q6" s="11">
        <v>16</v>
      </c>
      <c r="R6" s="11" t="s">
        <v>6</v>
      </c>
      <c r="S6" s="11" t="s">
        <v>6</v>
      </c>
      <c r="T6" s="11" t="s">
        <v>6</v>
      </c>
      <c r="U6" s="11" t="s">
        <v>6</v>
      </c>
    </row>
  </sheetData>
  <sortState ref="A5:U6">
    <sortCondition ref="A1"/>
  </sortState>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14062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t="s">
        <v>6</v>
      </c>
      <c r="C5" s="11" t="s">
        <v>6</v>
      </c>
      <c r="D5" s="10">
        <v>0.12</v>
      </c>
      <c r="E5" s="11">
        <v>12</v>
      </c>
      <c r="F5" s="10">
        <v>0.14000000000000001</v>
      </c>
      <c r="G5" s="11">
        <v>11</v>
      </c>
      <c r="H5" s="10">
        <v>0.05</v>
      </c>
      <c r="I5" s="11">
        <v>13</v>
      </c>
      <c r="J5" s="10">
        <v>0.16</v>
      </c>
      <c r="K5" s="11">
        <v>12</v>
      </c>
      <c r="L5" s="10">
        <v>0.1</v>
      </c>
      <c r="M5" s="11">
        <v>10</v>
      </c>
      <c r="N5" s="10">
        <v>0.05</v>
      </c>
      <c r="O5" s="11">
        <v>10</v>
      </c>
      <c r="P5" s="11" t="s">
        <v>6</v>
      </c>
      <c r="Q5" s="11" t="s">
        <v>6</v>
      </c>
      <c r="R5" s="10">
        <v>0.23</v>
      </c>
      <c r="S5" s="11">
        <v>16</v>
      </c>
      <c r="T5" s="10">
        <v>0.18</v>
      </c>
      <c r="U5" s="11">
        <v>10</v>
      </c>
    </row>
  </sheetData>
  <sortState ref="A5:U5">
    <sortCondition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heetViews>
  <sheetFormatPr defaultRowHeight="15" x14ac:dyDescent="0.25"/>
  <cols>
    <col min="1" max="1" width="40.7109375" bestFit="1" customWidth="1"/>
    <col min="2" max="2" width="12.7109375" bestFit="1" customWidth="1"/>
    <col min="3" max="3" width="5" bestFit="1" customWidth="1"/>
    <col min="4" max="4" width="2.42578125"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81</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400</v>
      </c>
      <c r="B5" s="18" t="str">
        <f>HYPERLINK("#u68706200i!a1","Hoved institution")</f>
        <v>Hoved institution</v>
      </c>
      <c r="C5" s="16"/>
      <c r="D5" s="16"/>
      <c r="E5" s="16"/>
      <c r="F5" s="16"/>
      <c r="G5" s="16"/>
      <c r="H5" s="16"/>
      <c r="I5" s="16"/>
      <c r="J5" s="16"/>
      <c r="K5" s="16" t="s">
        <v>6</v>
      </c>
      <c r="L5" s="16" t="s">
        <v>6</v>
      </c>
      <c r="M5" s="15">
        <v>0</v>
      </c>
      <c r="N5" s="16">
        <v>13</v>
      </c>
      <c r="O5" s="15">
        <v>0</v>
      </c>
      <c r="P5" s="16">
        <v>27</v>
      </c>
      <c r="Q5" s="15">
        <v>0</v>
      </c>
      <c r="R5" s="16">
        <v>16</v>
      </c>
      <c r="S5" s="15">
        <v>0.01</v>
      </c>
      <c r="T5" s="16">
        <v>63</v>
      </c>
      <c r="U5" s="15">
        <v>0.06</v>
      </c>
      <c r="V5" s="16">
        <v>39</v>
      </c>
    </row>
    <row r="6" spans="1:22" x14ac:dyDescent="0.25">
      <c r="A6" t="s">
        <v>398</v>
      </c>
      <c r="B6" s="17" t="str">
        <f>HYPERLINK("#u61476200i!a1","Hoved institution")</f>
        <v>Hoved institution</v>
      </c>
      <c r="C6" s="13" t="s">
        <v>6</v>
      </c>
      <c r="D6" s="13" t="s">
        <v>6</v>
      </c>
      <c r="E6" s="12">
        <v>0.1</v>
      </c>
      <c r="F6" s="13">
        <v>15</v>
      </c>
      <c r="G6" s="12">
        <v>0.1</v>
      </c>
      <c r="H6" s="13">
        <v>23</v>
      </c>
      <c r="I6" s="12">
        <v>0.11</v>
      </c>
      <c r="J6" s="13">
        <v>27</v>
      </c>
      <c r="K6" s="12">
        <v>0.05</v>
      </c>
      <c r="L6" s="13">
        <v>28</v>
      </c>
      <c r="M6" s="12">
        <v>0.03</v>
      </c>
      <c r="N6" s="13">
        <v>38</v>
      </c>
      <c r="O6" s="12">
        <v>0.03</v>
      </c>
      <c r="P6" s="13">
        <v>37</v>
      </c>
      <c r="Q6" s="12">
        <v>0.2</v>
      </c>
      <c r="R6" s="13">
        <v>67</v>
      </c>
      <c r="S6" s="12">
        <v>0.18</v>
      </c>
      <c r="T6" s="13">
        <v>52</v>
      </c>
      <c r="U6" s="12">
        <v>0.17</v>
      </c>
      <c r="V6" s="13">
        <v>62</v>
      </c>
    </row>
    <row r="7" spans="1:22" x14ac:dyDescent="0.25">
      <c r="A7" t="s">
        <v>399</v>
      </c>
      <c r="B7" s="17" t="str">
        <f>HYPERLINK("#u68656200i!a1","Hoved institution")</f>
        <v>Hoved institution</v>
      </c>
      <c r="C7" s="13"/>
      <c r="D7" s="13"/>
      <c r="E7" s="13"/>
      <c r="F7" s="13"/>
      <c r="G7" s="13" t="s">
        <v>6</v>
      </c>
      <c r="H7" s="13" t="s">
        <v>6</v>
      </c>
      <c r="I7" s="13" t="s">
        <v>6</v>
      </c>
      <c r="J7" s="13" t="s">
        <v>6</v>
      </c>
      <c r="K7" s="13" t="s">
        <v>6</v>
      </c>
      <c r="L7" s="13" t="s">
        <v>6</v>
      </c>
      <c r="M7" s="13" t="s">
        <v>6</v>
      </c>
      <c r="N7" s="13" t="s">
        <v>6</v>
      </c>
      <c r="O7" s="12">
        <v>0.17</v>
      </c>
      <c r="P7" s="13">
        <v>10</v>
      </c>
      <c r="Q7" s="12">
        <v>0.02</v>
      </c>
      <c r="R7" s="13">
        <v>10</v>
      </c>
      <c r="S7" s="12">
        <v>0.12</v>
      </c>
      <c r="T7" s="13">
        <v>22</v>
      </c>
      <c r="U7" s="12">
        <v>0.11</v>
      </c>
      <c r="V7" s="13">
        <v>28</v>
      </c>
    </row>
    <row r="8" spans="1:22" ht="15.75" thickBot="1" x14ac:dyDescent="0.3">
      <c r="A8" s="6" t="s">
        <v>397</v>
      </c>
      <c r="B8" s="9" t="str">
        <f>HYPERLINK("#u57846200i!a1","Hoved institution")</f>
        <v>Hoved institution</v>
      </c>
      <c r="C8" s="11"/>
      <c r="D8" s="11"/>
      <c r="E8" s="11"/>
      <c r="F8" s="11"/>
      <c r="G8" s="11"/>
      <c r="H8" s="11"/>
      <c r="I8" s="11"/>
      <c r="J8" s="11"/>
      <c r="K8" s="11"/>
      <c r="L8" s="11"/>
      <c r="M8" s="11"/>
      <c r="N8" s="11"/>
      <c r="O8" s="10">
        <v>0.11</v>
      </c>
      <c r="P8" s="11">
        <v>30</v>
      </c>
      <c r="Q8" s="10">
        <v>0.14000000000000001</v>
      </c>
      <c r="R8" s="11">
        <v>57</v>
      </c>
      <c r="S8" s="10">
        <v>0.18</v>
      </c>
      <c r="T8" s="11">
        <v>65</v>
      </c>
      <c r="U8" s="10">
        <v>0.24</v>
      </c>
      <c r="V8" s="11">
        <v>45</v>
      </c>
    </row>
  </sheetData>
  <sortState ref="A5:V8">
    <sortCondition ref="A1"/>
  </sortState>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6.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c r="E5" s="13"/>
      <c r="F5" s="13"/>
      <c r="G5" s="13"/>
      <c r="H5" s="13"/>
      <c r="I5" s="13"/>
      <c r="J5" s="13"/>
      <c r="K5" s="13"/>
      <c r="L5" s="13"/>
      <c r="M5" s="13"/>
      <c r="N5" s="12">
        <v>0.04</v>
      </c>
      <c r="O5" s="13">
        <v>21</v>
      </c>
      <c r="P5" s="12">
        <v>0.03</v>
      </c>
      <c r="Q5" s="13">
        <v>23</v>
      </c>
      <c r="R5" s="12">
        <v>0.01</v>
      </c>
      <c r="S5" s="13">
        <v>21</v>
      </c>
      <c r="T5" s="12">
        <v>0.02</v>
      </c>
      <c r="U5" s="13">
        <v>27</v>
      </c>
    </row>
    <row r="6" spans="1:21" x14ac:dyDescent="0.25">
      <c r="A6" s="14" t="s">
        <v>40</v>
      </c>
      <c r="B6" s="15">
        <v>0.09</v>
      </c>
      <c r="C6" s="16">
        <v>11</v>
      </c>
      <c r="D6" s="15">
        <v>0.03</v>
      </c>
      <c r="E6" s="16">
        <v>37</v>
      </c>
      <c r="F6" s="15">
        <v>0.02</v>
      </c>
      <c r="G6" s="16">
        <v>39</v>
      </c>
      <c r="H6" s="15">
        <v>0.04</v>
      </c>
      <c r="I6" s="16">
        <v>52</v>
      </c>
      <c r="J6" s="16" t="s">
        <v>6</v>
      </c>
      <c r="K6" s="16" t="s">
        <v>6</v>
      </c>
      <c r="L6" s="15">
        <v>0.06</v>
      </c>
      <c r="M6" s="16">
        <v>15</v>
      </c>
      <c r="N6" s="15">
        <v>0</v>
      </c>
      <c r="O6" s="16">
        <v>11</v>
      </c>
      <c r="P6" s="15">
        <v>0.09</v>
      </c>
      <c r="Q6" s="16">
        <v>18</v>
      </c>
      <c r="R6" s="15">
        <v>0.02</v>
      </c>
      <c r="S6" s="16">
        <v>23</v>
      </c>
      <c r="T6" s="15">
        <v>0.08</v>
      </c>
      <c r="U6" s="16">
        <v>32</v>
      </c>
    </row>
    <row r="7" spans="1:21" ht="15.75" thickBot="1" x14ac:dyDescent="0.3">
      <c r="A7" s="6" t="s">
        <v>7</v>
      </c>
      <c r="B7" s="10">
        <v>0.05</v>
      </c>
      <c r="C7" s="11">
        <v>13</v>
      </c>
      <c r="D7" s="10">
        <v>0.02</v>
      </c>
      <c r="E7" s="11">
        <v>17</v>
      </c>
      <c r="F7" s="10">
        <v>0.02</v>
      </c>
      <c r="G7" s="11">
        <v>10</v>
      </c>
      <c r="H7" s="10">
        <v>0.03</v>
      </c>
      <c r="I7" s="11">
        <v>13</v>
      </c>
      <c r="J7" s="10">
        <v>0.02</v>
      </c>
      <c r="K7" s="11">
        <v>13</v>
      </c>
      <c r="L7" s="10">
        <v>0</v>
      </c>
      <c r="M7" s="11">
        <v>12</v>
      </c>
      <c r="N7" s="10">
        <v>0</v>
      </c>
      <c r="O7" s="11">
        <v>17</v>
      </c>
      <c r="P7" s="10">
        <v>0.2</v>
      </c>
      <c r="Q7" s="11">
        <v>25</v>
      </c>
      <c r="R7" s="10">
        <v>0.06</v>
      </c>
      <c r="S7" s="11">
        <v>25</v>
      </c>
      <c r="T7" s="10">
        <v>0.03</v>
      </c>
      <c r="U7" s="11">
        <v>23</v>
      </c>
    </row>
  </sheetData>
  <sortState ref="A5:U7">
    <sortCondition ref="A1"/>
  </sortState>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2.28515625" bestFit="1" customWidth="1"/>
    <col min="2" max="2" width="5" bestFit="1" customWidth="1"/>
    <col min="3" max="3"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482</v>
      </c>
      <c r="B2" s="1"/>
    </row>
    <row r="3" spans="1:21" x14ac:dyDescent="0.25">
      <c r="A3" s="3"/>
      <c r="B3" s="7">
        <v>2002</v>
      </c>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c r="E5" s="13"/>
      <c r="F5" s="12">
        <v>0.02</v>
      </c>
      <c r="G5" s="13">
        <v>22</v>
      </c>
      <c r="H5" s="12">
        <v>0.02</v>
      </c>
      <c r="I5" s="13">
        <v>42</v>
      </c>
      <c r="J5" s="12">
        <v>0.02</v>
      </c>
      <c r="K5" s="13">
        <v>26</v>
      </c>
      <c r="L5" s="12">
        <v>0.01</v>
      </c>
      <c r="M5" s="13">
        <v>60</v>
      </c>
      <c r="N5" s="12">
        <v>0.03</v>
      </c>
      <c r="O5" s="13">
        <v>45</v>
      </c>
      <c r="P5" s="12">
        <v>0.12</v>
      </c>
      <c r="Q5" s="13">
        <v>46</v>
      </c>
      <c r="R5" s="12">
        <v>0.08</v>
      </c>
      <c r="S5" s="13">
        <v>51</v>
      </c>
      <c r="T5" s="12">
        <v>0.14000000000000001</v>
      </c>
      <c r="U5" s="13">
        <v>67</v>
      </c>
    </row>
    <row r="6" spans="1:21" ht="15.75" thickBot="1" x14ac:dyDescent="0.3">
      <c r="A6" s="6" t="s">
        <v>40</v>
      </c>
      <c r="B6" s="10">
        <v>0.01</v>
      </c>
      <c r="C6" s="11">
        <v>15</v>
      </c>
      <c r="D6" s="11"/>
      <c r="E6" s="11"/>
      <c r="F6" s="11"/>
      <c r="G6" s="11"/>
      <c r="H6" s="11"/>
      <c r="I6" s="11"/>
      <c r="J6" s="11" t="s">
        <v>6</v>
      </c>
      <c r="K6" s="11" t="s">
        <v>6</v>
      </c>
      <c r="L6" s="10">
        <v>0</v>
      </c>
      <c r="M6" s="11">
        <v>12</v>
      </c>
      <c r="N6" s="10">
        <v>0.03</v>
      </c>
      <c r="O6" s="11">
        <v>17</v>
      </c>
      <c r="P6" s="10">
        <v>0.1</v>
      </c>
      <c r="Q6" s="11">
        <v>30</v>
      </c>
      <c r="R6" s="10">
        <v>0.28999999999999998</v>
      </c>
      <c r="S6" s="11">
        <v>20</v>
      </c>
      <c r="T6" s="10">
        <v>0.15</v>
      </c>
      <c r="U6" s="11">
        <v>30</v>
      </c>
    </row>
  </sheetData>
  <sortState ref="A5:U6">
    <sortCondition ref="A1"/>
  </sortState>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29.140625" bestFit="1" customWidth="1"/>
    <col min="16" max="16" width="5" bestFit="1" customWidth="1"/>
    <col min="17" max="17" width="2.42578125" bestFit="1" customWidth="1"/>
  </cols>
  <sheetData>
    <row r="1" spans="1:17" x14ac:dyDescent="0.25">
      <c r="A1" s="2" t="str">
        <f>HYPERLINK("#u443!a1","Tilbage til Øvrige (sund.), kand.")</f>
        <v>Tilbage til Øvrige (sund.), kand.</v>
      </c>
    </row>
    <row r="2" spans="1:17" ht="15.75" thickBot="1" x14ac:dyDescent="0.3">
      <c r="A2" s="1" t="s">
        <v>481</v>
      </c>
      <c r="B2" s="1"/>
    </row>
    <row r="3" spans="1:17" x14ac:dyDescent="0.25">
      <c r="A3" s="3"/>
      <c r="B3" s="7"/>
      <c r="C3" s="7"/>
      <c r="D3" s="7"/>
      <c r="E3" s="7"/>
      <c r="F3" s="7"/>
      <c r="G3" s="7"/>
      <c r="H3" s="7"/>
      <c r="I3" s="7"/>
      <c r="J3" s="7"/>
      <c r="K3" s="7"/>
      <c r="L3" s="7"/>
      <c r="M3" s="7"/>
      <c r="N3" s="7"/>
      <c r="O3" s="7"/>
      <c r="P3" s="7">
        <v>2009</v>
      </c>
      <c r="Q3" s="7"/>
    </row>
    <row r="4" spans="1:17" x14ac:dyDescent="0.25">
      <c r="A4" s="4"/>
      <c r="B4" s="8"/>
      <c r="C4" s="8"/>
      <c r="D4" s="8"/>
      <c r="E4" s="8"/>
      <c r="F4" s="8"/>
      <c r="G4" s="8"/>
      <c r="H4" s="8"/>
      <c r="I4" s="8"/>
      <c r="J4" s="8"/>
      <c r="K4" s="8"/>
      <c r="L4" s="8"/>
      <c r="M4" s="8"/>
      <c r="N4" s="8"/>
      <c r="O4" s="8"/>
      <c r="P4" s="8" t="s">
        <v>1</v>
      </c>
      <c r="Q4" s="8" t="s">
        <v>2</v>
      </c>
    </row>
    <row r="5" spans="1:17" ht="15.75" thickBot="1" x14ac:dyDescent="0.3">
      <c r="A5" s="6" t="s">
        <v>38</v>
      </c>
      <c r="B5" s="11"/>
      <c r="C5" s="11"/>
      <c r="D5" s="11"/>
      <c r="E5" s="11"/>
      <c r="F5" s="11"/>
      <c r="G5" s="11"/>
      <c r="H5" s="11"/>
      <c r="I5" s="11"/>
      <c r="J5" s="11"/>
      <c r="K5" s="11"/>
      <c r="L5" s="11"/>
      <c r="M5" s="11"/>
      <c r="N5" s="11"/>
      <c r="O5" s="11"/>
      <c r="P5" s="11" t="s">
        <v>6</v>
      </c>
      <c r="Q5" s="11" t="s">
        <v>6</v>
      </c>
    </row>
  </sheetData>
  <sortState ref="A5:Q5">
    <sortCondition ref="A1"/>
  </sortState>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1406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480</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c r="E5" s="11"/>
      <c r="F5" s="11"/>
      <c r="G5" s="11"/>
      <c r="H5" s="11" t="s">
        <v>6</v>
      </c>
      <c r="I5" s="11" t="s">
        <v>6</v>
      </c>
      <c r="J5" s="11" t="s">
        <v>6</v>
      </c>
      <c r="K5" s="11" t="s">
        <v>6</v>
      </c>
      <c r="L5" s="10">
        <v>7.0000000000000007E-2</v>
      </c>
      <c r="M5" s="11">
        <v>11</v>
      </c>
      <c r="N5" s="10">
        <v>7.0000000000000007E-2</v>
      </c>
      <c r="O5" s="11">
        <v>13</v>
      </c>
      <c r="P5" s="10">
        <v>0.21</v>
      </c>
      <c r="Q5" s="11">
        <v>12</v>
      </c>
      <c r="R5" s="10">
        <v>0.03</v>
      </c>
      <c r="S5" s="11">
        <v>12</v>
      </c>
      <c r="T5" s="10">
        <v>0.21</v>
      </c>
      <c r="U5" s="11">
        <v>11</v>
      </c>
    </row>
  </sheetData>
  <sortState ref="A5:U5">
    <sortCondition ref="A1"/>
  </sortState>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HYPERLINK("#u443!a1","Tilbage til Øvrige (sund.), kand.")</f>
        <v>Tilbage til Øvrige (sund.), kand.</v>
      </c>
    </row>
    <row r="2" spans="1:21" ht="15.75" thickBot="1" x14ac:dyDescent="0.3">
      <c r="A2" s="1" t="s">
        <v>479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0.05</v>
      </c>
      <c r="C5" s="11">
        <v>113</v>
      </c>
      <c r="D5" s="10">
        <v>0.03</v>
      </c>
      <c r="E5" s="11">
        <v>144</v>
      </c>
      <c r="F5" s="10">
        <v>0.05</v>
      </c>
      <c r="G5" s="11">
        <v>179</v>
      </c>
      <c r="H5" s="10">
        <v>0.03</v>
      </c>
      <c r="I5" s="11">
        <v>164</v>
      </c>
      <c r="J5" s="10">
        <v>0.02</v>
      </c>
      <c r="K5" s="11">
        <v>139</v>
      </c>
      <c r="L5" s="10">
        <v>0.02</v>
      </c>
      <c r="M5" s="11">
        <v>142</v>
      </c>
      <c r="N5" s="10">
        <v>0.05</v>
      </c>
      <c r="O5" s="11">
        <v>120</v>
      </c>
      <c r="P5" s="10">
        <v>0.22</v>
      </c>
      <c r="Q5" s="11">
        <v>41</v>
      </c>
      <c r="R5" s="10">
        <v>0.27</v>
      </c>
      <c r="S5" s="11">
        <v>20</v>
      </c>
      <c r="T5" s="11" t="s">
        <v>6</v>
      </c>
      <c r="U5" s="11" t="s">
        <v>6</v>
      </c>
    </row>
  </sheetData>
  <sortState ref="A5:U5">
    <sortCondition ref="A1"/>
  </sortState>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478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0">
        <v>0.03</v>
      </c>
      <c r="C5" s="11">
        <v>33</v>
      </c>
      <c r="D5" s="10">
        <v>0.02</v>
      </c>
      <c r="E5" s="11">
        <v>41</v>
      </c>
      <c r="F5" s="10">
        <v>0.04</v>
      </c>
      <c r="G5" s="11">
        <v>31</v>
      </c>
      <c r="H5" s="10">
        <v>0.01</v>
      </c>
      <c r="I5" s="11">
        <v>17</v>
      </c>
      <c r="J5" s="10">
        <v>0</v>
      </c>
      <c r="K5" s="11">
        <v>42</v>
      </c>
      <c r="L5" s="10">
        <v>0</v>
      </c>
      <c r="M5" s="11">
        <v>40</v>
      </c>
      <c r="N5" s="10">
        <v>0</v>
      </c>
      <c r="O5" s="11">
        <v>25</v>
      </c>
      <c r="P5" s="10">
        <v>0</v>
      </c>
      <c r="Q5" s="11">
        <v>28</v>
      </c>
      <c r="R5" s="10">
        <v>0.01</v>
      </c>
      <c r="S5" s="11">
        <v>28</v>
      </c>
      <c r="T5" s="10">
        <v>0.02</v>
      </c>
      <c r="U5" s="11">
        <v>42</v>
      </c>
    </row>
  </sheetData>
  <sortState ref="A5:U5">
    <sortCondition ref="A1"/>
  </sortState>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HYPERLINK("#u443!a1","Tilbage til Øvrige (sund.), kand.")</f>
        <v>Tilbage til Øvrige (sund.), kand.</v>
      </c>
    </row>
    <row r="2" spans="1:21" ht="15.75" thickBot="1" x14ac:dyDescent="0.3">
      <c r="A2" s="1" t="s">
        <v>477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0">
        <v>0.01</v>
      </c>
      <c r="C5" s="11">
        <v>22</v>
      </c>
      <c r="D5" s="10">
        <v>0.03</v>
      </c>
      <c r="E5" s="11">
        <v>38</v>
      </c>
      <c r="F5" s="10">
        <v>0.01</v>
      </c>
      <c r="G5" s="11">
        <v>33</v>
      </c>
      <c r="H5" s="10">
        <v>0</v>
      </c>
      <c r="I5" s="11">
        <v>41</v>
      </c>
      <c r="J5" s="10">
        <v>0.01</v>
      </c>
      <c r="K5" s="11">
        <v>32</v>
      </c>
      <c r="L5" s="10">
        <v>0</v>
      </c>
      <c r="M5" s="11">
        <v>45</v>
      </c>
      <c r="N5" s="10">
        <v>0</v>
      </c>
      <c r="O5" s="11">
        <v>65</v>
      </c>
      <c r="P5" s="10">
        <v>0.02</v>
      </c>
      <c r="Q5" s="11">
        <v>70</v>
      </c>
      <c r="R5" s="10">
        <v>0.01</v>
      </c>
      <c r="S5" s="11">
        <v>25</v>
      </c>
      <c r="T5" s="10">
        <v>0.03</v>
      </c>
      <c r="U5" s="11">
        <v>36</v>
      </c>
    </row>
  </sheetData>
  <sortState ref="A5:U5">
    <sortCondition ref="A1"/>
  </sortState>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7.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HYPERLINK("#u442!a1","Tilbage til Øvrige (nat.), kand.")</f>
        <v>Tilbage til Øvrige (nat.), kand.</v>
      </c>
    </row>
    <row r="2" spans="1:21" ht="15.75" thickBot="1" x14ac:dyDescent="0.3">
      <c r="A2" s="1" t="s">
        <v>476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0.24</v>
      </c>
      <c r="C5" s="13">
        <v>55</v>
      </c>
      <c r="D5" s="12">
        <v>0.19</v>
      </c>
      <c r="E5" s="13">
        <v>56</v>
      </c>
      <c r="F5" s="12">
        <v>0.13</v>
      </c>
      <c r="G5" s="13">
        <v>45</v>
      </c>
      <c r="H5" s="12">
        <v>0.1</v>
      </c>
      <c r="I5" s="13">
        <v>58</v>
      </c>
      <c r="J5" s="12">
        <v>0.13</v>
      </c>
      <c r="K5" s="13">
        <v>54</v>
      </c>
      <c r="L5" s="12">
        <v>0.04</v>
      </c>
      <c r="M5" s="13">
        <v>56</v>
      </c>
      <c r="N5" s="12">
        <v>0.11</v>
      </c>
      <c r="O5" s="13">
        <v>46</v>
      </c>
      <c r="P5" s="12">
        <v>0.17</v>
      </c>
      <c r="Q5" s="13">
        <v>59</v>
      </c>
      <c r="R5" s="12">
        <v>0.16</v>
      </c>
      <c r="S5" s="13">
        <v>53</v>
      </c>
      <c r="T5" s="12">
        <v>0.12</v>
      </c>
      <c r="U5" s="13">
        <v>59</v>
      </c>
    </row>
    <row r="6" spans="1:21" x14ac:dyDescent="0.25">
      <c r="A6" s="14" t="s">
        <v>38</v>
      </c>
      <c r="B6" s="15">
        <v>0.2</v>
      </c>
      <c r="C6" s="16">
        <v>26</v>
      </c>
      <c r="D6" s="15">
        <v>0.16</v>
      </c>
      <c r="E6" s="16">
        <v>32</v>
      </c>
      <c r="F6" s="15">
        <v>0.15</v>
      </c>
      <c r="G6" s="16">
        <v>30</v>
      </c>
      <c r="H6" s="15">
        <v>0.14000000000000001</v>
      </c>
      <c r="I6" s="16">
        <v>41</v>
      </c>
      <c r="J6" s="15">
        <v>0.1</v>
      </c>
      <c r="K6" s="16">
        <v>19</v>
      </c>
      <c r="L6" s="15">
        <v>0.06</v>
      </c>
      <c r="M6" s="16">
        <v>30</v>
      </c>
      <c r="N6" s="15">
        <v>0.04</v>
      </c>
      <c r="O6" s="16">
        <v>33</v>
      </c>
      <c r="P6" s="15">
        <v>0.27</v>
      </c>
      <c r="Q6" s="16">
        <v>28</v>
      </c>
      <c r="R6" s="15">
        <v>0.34</v>
      </c>
      <c r="S6" s="16">
        <v>24</v>
      </c>
      <c r="T6" s="15">
        <v>0.11</v>
      </c>
      <c r="U6" s="16">
        <v>31</v>
      </c>
    </row>
    <row r="7" spans="1:21" ht="15.75" thickBot="1" x14ac:dyDescent="0.3">
      <c r="A7" s="6" t="s">
        <v>4</v>
      </c>
      <c r="B7" s="11"/>
      <c r="C7" s="11"/>
      <c r="D7" s="11"/>
      <c r="E7" s="11"/>
      <c r="F7" s="11"/>
      <c r="G7" s="11"/>
      <c r="H7" s="11"/>
      <c r="I7" s="11"/>
      <c r="J7" s="11" t="s">
        <v>6</v>
      </c>
      <c r="K7" s="11" t="s">
        <v>6</v>
      </c>
      <c r="L7" s="11" t="s">
        <v>6</v>
      </c>
      <c r="M7" s="11" t="s">
        <v>6</v>
      </c>
      <c r="N7" s="11" t="s">
        <v>6</v>
      </c>
      <c r="O7" s="11" t="s">
        <v>6</v>
      </c>
      <c r="P7" s="11" t="s">
        <v>6</v>
      </c>
      <c r="Q7" s="11" t="s">
        <v>6</v>
      </c>
      <c r="R7" s="11" t="s">
        <v>6</v>
      </c>
      <c r="S7" s="11" t="s">
        <v>6</v>
      </c>
      <c r="T7" s="11" t="s">
        <v>6</v>
      </c>
      <c r="U7" s="11" t="s">
        <v>6</v>
      </c>
    </row>
  </sheetData>
  <sortState ref="A5:U7">
    <sortCondition ref="A1"/>
  </sortState>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1.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HYPERLINK("#u442!a1","Tilbage til Øvrige (nat.), kand.")</f>
        <v>Tilbage til Øvrige (nat.), kand.</v>
      </c>
    </row>
    <row r="2" spans="1:21" ht="15.75" thickBot="1" x14ac:dyDescent="0.3">
      <c r="A2" s="1" t="s">
        <v>475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0.09</v>
      </c>
      <c r="C5" s="13">
        <v>17</v>
      </c>
      <c r="D5" s="12">
        <v>0.15</v>
      </c>
      <c r="E5" s="13">
        <v>37</v>
      </c>
      <c r="F5" s="12">
        <v>0.1</v>
      </c>
      <c r="G5" s="13">
        <v>27</v>
      </c>
      <c r="H5" s="12">
        <v>0.06</v>
      </c>
      <c r="I5" s="13">
        <v>27</v>
      </c>
      <c r="J5" s="12">
        <v>0.09</v>
      </c>
      <c r="K5" s="13">
        <v>39</v>
      </c>
      <c r="L5" s="12">
        <v>0.05</v>
      </c>
      <c r="M5" s="13">
        <v>51</v>
      </c>
      <c r="N5" s="12">
        <v>0.01</v>
      </c>
      <c r="O5" s="13">
        <v>33</v>
      </c>
      <c r="P5" s="12">
        <v>0.03</v>
      </c>
      <c r="Q5" s="13">
        <v>55</v>
      </c>
      <c r="R5" s="12">
        <v>0.06</v>
      </c>
      <c r="S5" s="13">
        <v>60</v>
      </c>
      <c r="T5" s="12">
        <v>0.08</v>
      </c>
      <c r="U5" s="13">
        <v>78</v>
      </c>
    </row>
    <row r="6" spans="1:21" x14ac:dyDescent="0.25">
      <c r="A6" s="14" t="s">
        <v>40</v>
      </c>
      <c r="B6" s="16" t="s">
        <v>6</v>
      </c>
      <c r="C6" s="16" t="s">
        <v>6</v>
      </c>
      <c r="D6" s="15">
        <v>0.09</v>
      </c>
      <c r="E6" s="16">
        <v>28</v>
      </c>
      <c r="F6" s="15">
        <v>0.04</v>
      </c>
      <c r="G6" s="16">
        <v>22</v>
      </c>
      <c r="H6" s="15">
        <v>0.05</v>
      </c>
      <c r="I6" s="16">
        <v>32</v>
      </c>
      <c r="J6" s="15">
        <v>0.09</v>
      </c>
      <c r="K6" s="16">
        <v>13</v>
      </c>
      <c r="L6" s="15">
        <v>0.04</v>
      </c>
      <c r="M6" s="16">
        <v>32</v>
      </c>
      <c r="N6" s="15">
        <v>0.01</v>
      </c>
      <c r="O6" s="16">
        <v>37</v>
      </c>
      <c r="P6" s="15">
        <v>0.03</v>
      </c>
      <c r="Q6" s="16">
        <v>36</v>
      </c>
      <c r="R6" s="15">
        <v>0.04</v>
      </c>
      <c r="S6" s="16">
        <v>33</v>
      </c>
      <c r="T6" s="15">
        <v>0.06</v>
      </c>
      <c r="U6" s="16">
        <v>48</v>
      </c>
    </row>
    <row r="7" spans="1:21" x14ac:dyDescent="0.25">
      <c r="A7" t="s">
        <v>4</v>
      </c>
      <c r="B7" s="13"/>
      <c r="C7" s="13"/>
      <c r="D7" s="13"/>
      <c r="E7" s="13"/>
      <c r="F7" s="13"/>
      <c r="G7" s="13"/>
      <c r="H7" s="13"/>
      <c r="I7" s="13"/>
      <c r="J7" s="13"/>
      <c r="K7" s="13"/>
      <c r="L7" s="13"/>
      <c r="M7" s="13"/>
      <c r="N7" s="13"/>
      <c r="O7" s="13"/>
      <c r="P7" s="13"/>
      <c r="Q7" s="13"/>
      <c r="R7" s="13"/>
      <c r="S7" s="13"/>
      <c r="T7" s="13" t="s">
        <v>6</v>
      </c>
      <c r="U7" s="13" t="s">
        <v>6</v>
      </c>
    </row>
    <row r="8" spans="1:21" ht="15.75" thickBot="1" x14ac:dyDescent="0.3">
      <c r="A8" s="6" t="s">
        <v>7</v>
      </c>
      <c r="B8" s="11"/>
      <c r="C8" s="11"/>
      <c r="D8" s="11"/>
      <c r="E8" s="11"/>
      <c r="F8" s="11"/>
      <c r="G8" s="11"/>
      <c r="H8" s="11"/>
      <c r="I8" s="11"/>
      <c r="J8" s="11"/>
      <c r="K8" s="11"/>
      <c r="L8" s="11"/>
      <c r="M8" s="11"/>
      <c r="N8" s="11"/>
      <c r="O8" s="11"/>
      <c r="P8" s="11" t="s">
        <v>6</v>
      </c>
      <c r="Q8" s="11" t="s">
        <v>6</v>
      </c>
      <c r="R8" s="11" t="s">
        <v>6</v>
      </c>
      <c r="S8" s="11" t="s">
        <v>6</v>
      </c>
      <c r="T8" s="10">
        <v>0.08</v>
      </c>
      <c r="U8" s="11">
        <v>11</v>
      </c>
    </row>
  </sheetData>
  <sortState ref="A5:U8">
    <sortCondition ref="A1"/>
  </sortState>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heetViews>
  <sheetFormatPr defaultRowHeight="15" x14ac:dyDescent="0.25"/>
  <cols>
    <col min="1" max="1" width="27.710937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HYPERLINK("#u442!a1","Tilbage til Øvrige (nat.), kand.")</f>
        <v>Tilbage til Øvrige (nat.), kand.</v>
      </c>
    </row>
    <row r="2" spans="1:17" ht="15.75" thickBot="1" x14ac:dyDescent="0.3">
      <c r="A2" s="1" t="s">
        <v>474</v>
      </c>
      <c r="B2" s="1"/>
    </row>
    <row r="3" spans="1:17" x14ac:dyDescent="0.25">
      <c r="A3" s="3"/>
      <c r="B3" s="7">
        <v>2002</v>
      </c>
      <c r="C3" s="7"/>
      <c r="D3" s="7">
        <v>2003</v>
      </c>
      <c r="E3" s="7"/>
      <c r="F3" s="7">
        <v>2004</v>
      </c>
      <c r="G3" s="7"/>
      <c r="H3" s="7"/>
      <c r="I3" s="7"/>
      <c r="J3" s="7"/>
      <c r="K3" s="7"/>
      <c r="L3" s="7"/>
      <c r="M3" s="7"/>
      <c r="N3" s="7">
        <v>2008</v>
      </c>
      <c r="O3" s="7"/>
      <c r="P3" s="7">
        <v>2009</v>
      </c>
      <c r="Q3" s="7"/>
    </row>
    <row r="4" spans="1:17" x14ac:dyDescent="0.25">
      <c r="A4" s="4"/>
      <c r="B4" s="8" t="s">
        <v>1</v>
      </c>
      <c r="C4" s="8" t="s">
        <v>2</v>
      </c>
      <c r="D4" s="8" t="s">
        <v>1</v>
      </c>
      <c r="E4" s="8" t="s">
        <v>2</v>
      </c>
      <c r="F4" s="8" t="s">
        <v>1</v>
      </c>
      <c r="G4" s="8" t="s">
        <v>2</v>
      </c>
      <c r="H4" s="8"/>
      <c r="I4" s="8"/>
      <c r="J4" s="8"/>
      <c r="K4" s="8"/>
      <c r="L4" s="8"/>
      <c r="M4" s="8"/>
      <c r="N4" s="8" t="s">
        <v>1</v>
      </c>
      <c r="O4" s="8" t="s">
        <v>2</v>
      </c>
      <c r="P4" s="8" t="s">
        <v>1</v>
      </c>
      <c r="Q4" s="8" t="s">
        <v>2</v>
      </c>
    </row>
    <row r="5" spans="1:17" x14ac:dyDescent="0.25">
      <c r="A5" t="s">
        <v>27</v>
      </c>
      <c r="B5" s="13" t="s">
        <v>6</v>
      </c>
      <c r="C5" s="13" t="s">
        <v>6</v>
      </c>
      <c r="D5" s="13" t="s">
        <v>6</v>
      </c>
      <c r="E5" s="13" t="s">
        <v>6</v>
      </c>
      <c r="F5" s="13" t="s">
        <v>6</v>
      </c>
      <c r="G5" s="13" t="s">
        <v>6</v>
      </c>
      <c r="H5" s="13"/>
      <c r="I5" s="13"/>
      <c r="J5" s="13"/>
      <c r="K5" s="13"/>
      <c r="L5" s="13"/>
      <c r="M5" s="13"/>
      <c r="N5" s="13"/>
      <c r="O5" s="13"/>
      <c r="P5" s="13"/>
      <c r="Q5" s="13"/>
    </row>
    <row r="6" spans="1:17" ht="15.75" thickBot="1" x14ac:dyDescent="0.3">
      <c r="A6" s="6" t="s">
        <v>40</v>
      </c>
      <c r="B6" s="10">
        <v>0.19</v>
      </c>
      <c r="C6" s="11">
        <v>12</v>
      </c>
      <c r="D6" s="11" t="s">
        <v>6</v>
      </c>
      <c r="E6" s="11" t="s">
        <v>6</v>
      </c>
      <c r="F6" s="11"/>
      <c r="G6" s="11"/>
      <c r="H6" s="11"/>
      <c r="I6" s="11"/>
      <c r="J6" s="11"/>
      <c r="K6" s="11"/>
      <c r="L6" s="11"/>
      <c r="M6" s="11"/>
      <c r="N6" s="11" t="s">
        <v>6</v>
      </c>
      <c r="O6" s="11" t="s">
        <v>6</v>
      </c>
      <c r="P6" s="11" t="s">
        <v>6</v>
      </c>
      <c r="Q6" s="11" t="s">
        <v>6</v>
      </c>
    </row>
  </sheetData>
  <sortState ref="A5:Q6">
    <sortCondition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workbookViewId="0"/>
  </sheetViews>
  <sheetFormatPr defaultRowHeight="15" x14ac:dyDescent="0.25"/>
  <cols>
    <col min="1" max="1" width="48.42578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80</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391</v>
      </c>
      <c r="B5" s="17" t="str">
        <f>HYPERLINK("#u63156000i!a1","Hoved institution")</f>
        <v>Hoved institution</v>
      </c>
      <c r="C5" s="13" t="s">
        <v>6</v>
      </c>
      <c r="D5" s="13" t="s">
        <v>6</v>
      </c>
      <c r="E5" s="13" t="s">
        <v>6</v>
      </c>
      <c r="F5" s="13" t="s">
        <v>6</v>
      </c>
      <c r="G5" s="13" t="s">
        <v>6</v>
      </c>
      <c r="H5" s="13" t="s">
        <v>6</v>
      </c>
      <c r="I5" s="13"/>
      <c r="J5" s="13"/>
      <c r="K5" s="13"/>
      <c r="L5" s="13"/>
      <c r="M5" s="13"/>
      <c r="N5" s="13"/>
      <c r="O5" s="13"/>
      <c r="P5" s="13"/>
      <c r="Q5" s="13"/>
      <c r="R5" s="13"/>
      <c r="S5" s="13"/>
      <c r="T5" s="13"/>
      <c r="U5" s="13"/>
      <c r="V5" s="13"/>
    </row>
    <row r="6" spans="1:22" x14ac:dyDescent="0.25">
      <c r="A6" t="s">
        <v>393</v>
      </c>
      <c r="B6" s="17" t="str">
        <f>HYPERLINK("#u64186200i!a1","Hoved institution")</f>
        <v>Hoved institution</v>
      </c>
      <c r="C6" s="12">
        <v>0.19</v>
      </c>
      <c r="D6" s="13">
        <v>62</v>
      </c>
      <c r="E6" s="12">
        <v>0.15</v>
      </c>
      <c r="F6" s="13">
        <v>102</v>
      </c>
      <c r="G6" s="12">
        <v>0.13</v>
      </c>
      <c r="H6" s="13">
        <v>122</v>
      </c>
      <c r="I6" s="12">
        <v>0.1</v>
      </c>
      <c r="J6" s="13">
        <v>111</v>
      </c>
      <c r="K6" s="12">
        <v>0.11</v>
      </c>
      <c r="L6" s="13">
        <v>83</v>
      </c>
      <c r="M6" s="12">
        <v>0.09</v>
      </c>
      <c r="N6" s="13">
        <v>160</v>
      </c>
      <c r="O6" s="12">
        <v>0.17</v>
      </c>
      <c r="P6" s="13">
        <v>225</v>
      </c>
      <c r="Q6" s="12">
        <v>0.23</v>
      </c>
      <c r="R6" s="13">
        <v>184</v>
      </c>
      <c r="S6" s="12">
        <v>0.27</v>
      </c>
      <c r="T6" s="13">
        <v>174</v>
      </c>
      <c r="U6" s="12">
        <v>0.24</v>
      </c>
      <c r="V6" s="13">
        <v>215</v>
      </c>
    </row>
    <row r="7" spans="1:22" x14ac:dyDescent="0.25">
      <c r="A7" t="s">
        <v>388</v>
      </c>
      <c r="B7" s="17" t="str">
        <f>HYPERLINK("#u54656200i!a1","Hoved institution")</f>
        <v>Hoved institution</v>
      </c>
      <c r="C7" s="12">
        <v>0.15</v>
      </c>
      <c r="D7" s="13">
        <v>30</v>
      </c>
      <c r="E7" s="12">
        <v>0.12</v>
      </c>
      <c r="F7" s="13">
        <v>50</v>
      </c>
      <c r="G7" s="12">
        <v>7.0000000000000007E-2</v>
      </c>
      <c r="H7" s="13">
        <v>66</v>
      </c>
      <c r="I7" s="12">
        <v>0.04</v>
      </c>
      <c r="J7" s="13">
        <v>55</v>
      </c>
      <c r="K7" s="12">
        <v>0.11</v>
      </c>
      <c r="L7" s="13">
        <v>49</v>
      </c>
      <c r="M7" s="12">
        <v>0.06</v>
      </c>
      <c r="N7" s="13">
        <v>59</v>
      </c>
      <c r="O7" s="12">
        <v>0.12</v>
      </c>
      <c r="P7" s="13">
        <v>63</v>
      </c>
      <c r="Q7" s="12">
        <v>0.25</v>
      </c>
      <c r="R7" s="13">
        <v>58</v>
      </c>
      <c r="S7" s="12">
        <v>0.25</v>
      </c>
      <c r="T7" s="13">
        <v>51</v>
      </c>
      <c r="U7" s="12">
        <v>0.2</v>
      </c>
      <c r="V7" s="13">
        <v>63</v>
      </c>
    </row>
    <row r="8" spans="1:22" x14ac:dyDescent="0.25">
      <c r="A8" s="14" t="s">
        <v>396</v>
      </c>
      <c r="B8" s="18" t="str">
        <f>HYPERLINK("#u67406200i!a1","Hoved institution")</f>
        <v>Hoved institution</v>
      </c>
      <c r="C8" s="16"/>
      <c r="D8" s="16"/>
      <c r="E8" s="16"/>
      <c r="F8" s="16"/>
      <c r="G8" s="16"/>
      <c r="H8" s="16"/>
      <c r="I8" s="16"/>
      <c r="J8" s="16"/>
      <c r="K8" s="16"/>
      <c r="L8" s="16"/>
      <c r="M8" s="16"/>
      <c r="N8" s="16"/>
      <c r="O8" s="16"/>
      <c r="P8" s="16"/>
      <c r="Q8" s="16" t="s">
        <v>6</v>
      </c>
      <c r="R8" s="16" t="s">
        <v>6</v>
      </c>
      <c r="S8" s="16" t="s">
        <v>6</v>
      </c>
      <c r="T8" s="16" t="s">
        <v>6</v>
      </c>
      <c r="U8" s="16"/>
      <c r="V8" s="16"/>
    </row>
    <row r="9" spans="1:22" x14ac:dyDescent="0.25">
      <c r="A9" t="s">
        <v>389</v>
      </c>
      <c r="B9" s="17" t="str">
        <f>HYPERLINK("#u61436200i!a1","Hoved institution")</f>
        <v>Hoved institution</v>
      </c>
      <c r="C9" s="12">
        <v>0.18</v>
      </c>
      <c r="D9" s="13">
        <v>106</v>
      </c>
      <c r="E9" s="12">
        <v>0.24</v>
      </c>
      <c r="F9" s="13">
        <v>129</v>
      </c>
      <c r="G9" s="12">
        <v>0.16</v>
      </c>
      <c r="H9" s="13">
        <v>136</v>
      </c>
      <c r="I9" s="12">
        <v>0.12</v>
      </c>
      <c r="J9" s="13">
        <v>162</v>
      </c>
      <c r="K9" s="12">
        <v>0.13</v>
      </c>
      <c r="L9" s="13">
        <v>115</v>
      </c>
      <c r="M9" s="12">
        <v>0.09</v>
      </c>
      <c r="N9" s="13">
        <v>146</v>
      </c>
      <c r="O9" s="12">
        <v>0.13</v>
      </c>
      <c r="P9" s="13">
        <v>146</v>
      </c>
      <c r="Q9" s="12">
        <v>0.23</v>
      </c>
      <c r="R9" s="13">
        <v>143</v>
      </c>
      <c r="S9" s="12">
        <v>0.27</v>
      </c>
      <c r="T9" s="13">
        <v>191</v>
      </c>
      <c r="U9" s="12">
        <v>0.31</v>
      </c>
      <c r="V9" s="13">
        <v>175</v>
      </c>
    </row>
    <row r="10" spans="1:22" x14ac:dyDescent="0.25">
      <c r="A10" t="s">
        <v>390</v>
      </c>
      <c r="B10" s="17" t="str">
        <f>HYPERLINK("#u63096000i!a1","Hoved institution")</f>
        <v>Hoved institution</v>
      </c>
      <c r="C10" s="13" t="s">
        <v>6</v>
      </c>
      <c r="D10" s="13" t="s">
        <v>6</v>
      </c>
      <c r="E10" s="13"/>
      <c r="F10" s="13"/>
      <c r="G10" s="13"/>
      <c r="H10" s="13"/>
      <c r="I10" s="13"/>
      <c r="J10" s="13"/>
      <c r="K10" s="13" t="s">
        <v>6</v>
      </c>
      <c r="L10" s="13" t="s">
        <v>6</v>
      </c>
      <c r="M10" s="13" t="s">
        <v>6</v>
      </c>
      <c r="N10" s="13" t="s">
        <v>6</v>
      </c>
      <c r="O10" s="13"/>
      <c r="P10" s="13"/>
      <c r="Q10" s="13" t="s">
        <v>6</v>
      </c>
      <c r="R10" s="13" t="s">
        <v>6</v>
      </c>
      <c r="S10" s="13"/>
      <c r="T10" s="13"/>
      <c r="U10" s="13"/>
      <c r="V10" s="13"/>
    </row>
    <row r="11" spans="1:22" x14ac:dyDescent="0.25">
      <c r="A11" t="s">
        <v>395</v>
      </c>
      <c r="B11" s="17" t="str">
        <f>HYPERLINK("#u67266200i!a1","Hoved institution")</f>
        <v>Hoved institution</v>
      </c>
      <c r="C11" s="12">
        <v>0.19</v>
      </c>
      <c r="D11" s="13">
        <v>20</v>
      </c>
      <c r="E11" s="12">
        <v>0.2</v>
      </c>
      <c r="F11" s="13">
        <v>19</v>
      </c>
      <c r="G11" s="12">
        <v>0.1</v>
      </c>
      <c r="H11" s="13">
        <v>35</v>
      </c>
      <c r="I11" s="12">
        <v>0.09</v>
      </c>
      <c r="J11" s="13">
        <v>23</v>
      </c>
      <c r="K11" s="12">
        <v>0.26</v>
      </c>
      <c r="L11" s="13">
        <v>25</v>
      </c>
      <c r="M11" s="12">
        <v>0.15</v>
      </c>
      <c r="N11" s="13">
        <v>43</v>
      </c>
      <c r="O11" s="12">
        <v>0.17</v>
      </c>
      <c r="P11" s="13">
        <v>52</v>
      </c>
      <c r="Q11" s="12">
        <v>0.28000000000000003</v>
      </c>
      <c r="R11" s="13">
        <v>58</v>
      </c>
      <c r="S11" s="12">
        <v>0.18</v>
      </c>
      <c r="T11" s="13">
        <v>66</v>
      </c>
      <c r="U11" s="12">
        <v>0.17</v>
      </c>
      <c r="V11" s="13">
        <v>55</v>
      </c>
    </row>
    <row r="12" spans="1:22" x14ac:dyDescent="0.25">
      <c r="A12" t="s">
        <v>392</v>
      </c>
      <c r="B12" s="17" t="str">
        <f>HYPERLINK("#u63536000i!a1","Hoved institution")</f>
        <v>Hoved institution</v>
      </c>
      <c r="C12" s="13" t="s">
        <v>6</v>
      </c>
      <c r="D12" s="13" t="s">
        <v>6</v>
      </c>
      <c r="E12" s="13"/>
      <c r="F12" s="13"/>
      <c r="G12" s="13"/>
      <c r="H12" s="13"/>
      <c r="I12" s="13" t="s">
        <v>6</v>
      </c>
      <c r="J12" s="13" t="s">
        <v>6</v>
      </c>
      <c r="K12" s="13" t="s">
        <v>6</v>
      </c>
      <c r="L12" s="13" t="s">
        <v>6</v>
      </c>
      <c r="M12" s="13"/>
      <c r="N12" s="13"/>
      <c r="O12" s="13"/>
      <c r="P12" s="13"/>
      <c r="Q12" s="13"/>
      <c r="R12" s="13"/>
      <c r="S12" s="13"/>
      <c r="T12" s="13"/>
      <c r="U12" s="13"/>
      <c r="V12" s="13"/>
    </row>
    <row r="13" spans="1:22" ht="15.75" thickBot="1" x14ac:dyDescent="0.3">
      <c r="A13" s="6" t="s">
        <v>394</v>
      </c>
      <c r="B13" s="9" t="str">
        <f>HYPERLINK("#u64536200i!a1","Hoved institution")</f>
        <v>Hoved institution</v>
      </c>
      <c r="C13" s="11" t="s">
        <v>6</v>
      </c>
      <c r="D13" s="11" t="s">
        <v>6</v>
      </c>
      <c r="E13" s="10">
        <v>0.27</v>
      </c>
      <c r="F13" s="11">
        <v>12</v>
      </c>
      <c r="G13" s="11" t="s">
        <v>6</v>
      </c>
      <c r="H13" s="11" t="s">
        <v>6</v>
      </c>
      <c r="I13" s="10">
        <v>0.11</v>
      </c>
      <c r="J13" s="11">
        <v>18</v>
      </c>
      <c r="K13" s="10">
        <v>0.04</v>
      </c>
      <c r="L13" s="11">
        <v>20</v>
      </c>
      <c r="M13" s="10">
        <v>0.12</v>
      </c>
      <c r="N13" s="11">
        <v>13</v>
      </c>
      <c r="O13" s="10">
        <v>0</v>
      </c>
      <c r="P13" s="11">
        <v>19</v>
      </c>
      <c r="Q13" s="10">
        <v>0.16</v>
      </c>
      <c r="R13" s="11">
        <v>15</v>
      </c>
      <c r="S13" s="10">
        <v>0.11</v>
      </c>
      <c r="T13" s="11">
        <v>19</v>
      </c>
      <c r="U13" s="10">
        <v>0.14000000000000001</v>
      </c>
      <c r="V13" s="11">
        <v>12</v>
      </c>
    </row>
  </sheetData>
  <sortState ref="A5:V13">
    <sortCondition ref="A1"/>
  </sortState>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7.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HYPERLINK("#u442!a1","Tilbage til Øvrige (nat.), kand.")</f>
        <v>Tilbage til Øvrige (nat.), kand.</v>
      </c>
    </row>
    <row r="2" spans="1:21" ht="15.75" thickBot="1" x14ac:dyDescent="0.3">
      <c r="A2" s="1" t="s">
        <v>473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0.22</v>
      </c>
      <c r="C5" s="16">
        <v>21</v>
      </c>
      <c r="D5" s="15">
        <v>0.15</v>
      </c>
      <c r="E5" s="16">
        <v>24</v>
      </c>
      <c r="F5" s="15">
        <v>0.17</v>
      </c>
      <c r="G5" s="16">
        <v>41</v>
      </c>
      <c r="H5" s="15">
        <v>0.13</v>
      </c>
      <c r="I5" s="16">
        <v>36</v>
      </c>
      <c r="J5" s="15">
        <v>0.11</v>
      </c>
      <c r="K5" s="16">
        <v>22</v>
      </c>
      <c r="L5" s="15">
        <v>0.06</v>
      </c>
      <c r="M5" s="16">
        <v>38</v>
      </c>
      <c r="N5" s="15">
        <v>0</v>
      </c>
      <c r="O5" s="16">
        <v>10</v>
      </c>
      <c r="P5" s="15">
        <v>0.17</v>
      </c>
      <c r="Q5" s="16">
        <v>32</v>
      </c>
      <c r="R5" s="15">
        <v>0.27</v>
      </c>
      <c r="S5" s="16">
        <v>13</v>
      </c>
      <c r="T5" s="15">
        <v>0.08</v>
      </c>
      <c r="U5" s="16">
        <v>21</v>
      </c>
    </row>
    <row r="6" spans="1:21" ht="15.75" thickBot="1" x14ac:dyDescent="0.3">
      <c r="A6" s="6" t="s">
        <v>7</v>
      </c>
      <c r="B6" s="11" t="s">
        <v>6</v>
      </c>
      <c r="C6" s="11" t="s">
        <v>6</v>
      </c>
      <c r="D6" s="10">
        <v>0.11</v>
      </c>
      <c r="E6" s="11">
        <v>14</v>
      </c>
      <c r="F6" s="10">
        <v>0.08</v>
      </c>
      <c r="G6" s="11">
        <v>16</v>
      </c>
      <c r="H6" s="10">
        <v>0.03</v>
      </c>
      <c r="I6" s="11">
        <v>19</v>
      </c>
      <c r="J6" s="10">
        <v>0.02</v>
      </c>
      <c r="K6" s="11">
        <v>17</v>
      </c>
      <c r="L6" s="10">
        <v>0.05</v>
      </c>
      <c r="M6" s="11">
        <v>31</v>
      </c>
      <c r="N6" s="10">
        <v>0</v>
      </c>
      <c r="O6" s="11">
        <v>20</v>
      </c>
      <c r="P6" s="10">
        <v>0.1</v>
      </c>
      <c r="Q6" s="11">
        <v>16</v>
      </c>
      <c r="R6" s="10">
        <v>0.1</v>
      </c>
      <c r="S6" s="11">
        <v>12</v>
      </c>
      <c r="T6" s="11" t="s">
        <v>6</v>
      </c>
      <c r="U6" s="11" t="s">
        <v>6</v>
      </c>
    </row>
  </sheetData>
  <sortState ref="A5:U6">
    <sortCondition ref="A1"/>
  </sortState>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7.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HYPERLINK("#u442!a1","Tilbage til Øvrige (nat.), kand.")</f>
        <v>Tilbage til Øvrige (nat.), kand.</v>
      </c>
    </row>
    <row r="2" spans="1:21" ht="15.75" thickBot="1" x14ac:dyDescent="0.3">
      <c r="A2" s="1" t="s">
        <v>472</v>
      </c>
      <c r="B2" s="1"/>
    </row>
    <row r="3" spans="1:21" x14ac:dyDescent="0.25">
      <c r="A3" s="3"/>
      <c r="B3" s="7">
        <v>2002</v>
      </c>
      <c r="C3" s="7"/>
      <c r="D3" s="7">
        <v>2003</v>
      </c>
      <c r="E3" s="7"/>
      <c r="F3" s="7">
        <v>2004</v>
      </c>
      <c r="G3" s="7"/>
      <c r="H3" s="7"/>
      <c r="I3" s="7"/>
      <c r="J3" s="7"/>
      <c r="K3" s="7"/>
      <c r="L3" s="7"/>
      <c r="M3" s="7"/>
      <c r="N3" s="7"/>
      <c r="O3" s="7"/>
      <c r="P3" s="7">
        <v>2009</v>
      </c>
      <c r="Q3" s="7"/>
      <c r="R3" s="7">
        <v>2010</v>
      </c>
      <c r="S3" s="7"/>
      <c r="T3" s="7">
        <v>2011</v>
      </c>
      <c r="U3" s="7"/>
    </row>
    <row r="4" spans="1:21" x14ac:dyDescent="0.25">
      <c r="A4" s="4"/>
      <c r="B4" s="8" t="s">
        <v>1</v>
      </c>
      <c r="C4" s="8" t="s">
        <v>2</v>
      </c>
      <c r="D4" s="8" t="s">
        <v>1</v>
      </c>
      <c r="E4" s="8" t="s">
        <v>2</v>
      </c>
      <c r="F4" s="8" t="s">
        <v>1</v>
      </c>
      <c r="G4" s="8" t="s">
        <v>2</v>
      </c>
      <c r="H4" s="8"/>
      <c r="I4" s="8"/>
      <c r="J4" s="8"/>
      <c r="K4" s="8"/>
      <c r="L4" s="8"/>
      <c r="M4" s="8"/>
      <c r="N4" s="8"/>
      <c r="O4" s="8"/>
      <c r="P4" s="8" t="s">
        <v>1</v>
      </c>
      <c r="Q4" s="8" t="s">
        <v>2</v>
      </c>
      <c r="R4" s="8" t="s">
        <v>1</v>
      </c>
      <c r="S4" s="8" t="s">
        <v>2</v>
      </c>
      <c r="T4" s="8" t="s">
        <v>1</v>
      </c>
      <c r="U4" s="8" t="s">
        <v>2</v>
      </c>
    </row>
    <row r="5" spans="1:21" x14ac:dyDescent="0.25">
      <c r="A5" s="14" t="s">
        <v>27</v>
      </c>
      <c r="B5" s="16" t="s">
        <v>6</v>
      </c>
      <c r="C5" s="16" t="s">
        <v>6</v>
      </c>
      <c r="D5" s="16" t="s">
        <v>6</v>
      </c>
      <c r="E5" s="16" t="s">
        <v>6</v>
      </c>
      <c r="F5" s="16" t="s">
        <v>6</v>
      </c>
      <c r="G5" s="16" t="s">
        <v>6</v>
      </c>
      <c r="H5" s="16"/>
      <c r="I5" s="16"/>
      <c r="J5" s="16"/>
      <c r="K5" s="16"/>
      <c r="L5" s="16"/>
      <c r="M5" s="16"/>
      <c r="N5" s="16"/>
      <c r="O5" s="16"/>
      <c r="P5" s="16"/>
      <c r="Q5" s="16"/>
      <c r="R5" s="16"/>
      <c r="S5" s="16"/>
      <c r="T5" s="16"/>
      <c r="U5" s="16"/>
    </row>
    <row r="6" spans="1:21" ht="15.75" thickBot="1" x14ac:dyDescent="0.3">
      <c r="A6" s="6" t="s">
        <v>4</v>
      </c>
      <c r="B6" s="11"/>
      <c r="C6" s="11"/>
      <c r="D6" s="11"/>
      <c r="E6" s="11"/>
      <c r="F6" s="11"/>
      <c r="G6" s="11"/>
      <c r="H6" s="11"/>
      <c r="I6" s="11"/>
      <c r="J6" s="11"/>
      <c r="K6" s="11"/>
      <c r="L6" s="11"/>
      <c r="M6" s="11"/>
      <c r="N6" s="11"/>
      <c r="O6" s="11"/>
      <c r="P6" s="11" t="s">
        <v>6</v>
      </c>
      <c r="Q6" s="11" t="s">
        <v>6</v>
      </c>
      <c r="R6" s="11" t="s">
        <v>6</v>
      </c>
      <c r="S6" s="11" t="s">
        <v>6</v>
      </c>
      <c r="T6" s="11" t="s">
        <v>6</v>
      </c>
      <c r="U6" s="11" t="s">
        <v>6</v>
      </c>
    </row>
  </sheetData>
  <sortState ref="A5:U6">
    <sortCondition ref="A1"/>
  </sortState>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7.710937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20" max="20" width="5" bestFit="1" customWidth="1"/>
    <col min="21" max="21" width="2.42578125" bestFit="1" customWidth="1"/>
  </cols>
  <sheetData>
    <row r="1" spans="1:21" x14ac:dyDescent="0.25">
      <c r="A1" s="2" t="str">
        <f>HYPERLINK("#u442!a1","Tilbage til Øvrige (nat.), kand.")</f>
        <v>Tilbage til Øvrige (nat.), kand.</v>
      </c>
    </row>
    <row r="2" spans="1:21" ht="15.75" thickBot="1" x14ac:dyDescent="0.3">
      <c r="A2" s="1" t="s">
        <v>471</v>
      </c>
      <c r="B2" s="1"/>
    </row>
    <row r="3" spans="1:21" x14ac:dyDescent="0.25">
      <c r="A3" s="3"/>
      <c r="B3" s="7">
        <v>2002</v>
      </c>
      <c r="C3" s="7"/>
      <c r="D3" s="7">
        <v>2003</v>
      </c>
      <c r="E3" s="7"/>
      <c r="F3" s="7">
        <v>2004</v>
      </c>
      <c r="G3" s="7"/>
      <c r="H3" s="7">
        <v>2005</v>
      </c>
      <c r="I3" s="7"/>
      <c r="J3" s="7">
        <v>2006</v>
      </c>
      <c r="K3" s="7"/>
      <c r="L3" s="7"/>
      <c r="M3" s="7"/>
      <c r="N3" s="7"/>
      <c r="O3" s="7"/>
      <c r="P3" s="7"/>
      <c r="Q3" s="7"/>
      <c r="R3" s="7"/>
      <c r="S3" s="7"/>
      <c r="T3" s="7">
        <v>2011</v>
      </c>
      <c r="U3" s="7"/>
    </row>
    <row r="4" spans="1:21" x14ac:dyDescent="0.25">
      <c r="A4" s="4"/>
      <c r="B4" s="8" t="s">
        <v>1</v>
      </c>
      <c r="C4" s="8" t="s">
        <v>2</v>
      </c>
      <c r="D4" s="8" t="s">
        <v>1</v>
      </c>
      <c r="E4" s="8" t="s">
        <v>2</v>
      </c>
      <c r="F4" s="8" t="s">
        <v>1</v>
      </c>
      <c r="G4" s="8" t="s">
        <v>2</v>
      </c>
      <c r="H4" s="8" t="s">
        <v>1</v>
      </c>
      <c r="I4" s="8" t="s">
        <v>2</v>
      </c>
      <c r="J4" s="8" t="s">
        <v>1</v>
      </c>
      <c r="K4" s="8" t="s">
        <v>2</v>
      </c>
      <c r="L4" s="8"/>
      <c r="M4" s="8"/>
      <c r="N4" s="8"/>
      <c r="O4" s="8"/>
      <c r="P4" s="8"/>
      <c r="Q4" s="8"/>
      <c r="R4" s="8"/>
      <c r="S4" s="8"/>
      <c r="T4" s="8" t="s">
        <v>1</v>
      </c>
      <c r="U4" s="8" t="s">
        <v>2</v>
      </c>
    </row>
    <row r="5" spans="1:21" x14ac:dyDescent="0.25">
      <c r="A5" s="14" t="s">
        <v>27</v>
      </c>
      <c r="B5" s="16" t="s">
        <v>6</v>
      </c>
      <c r="C5" s="16" t="s">
        <v>6</v>
      </c>
      <c r="D5" s="16" t="s">
        <v>6</v>
      </c>
      <c r="E5" s="16" t="s">
        <v>6</v>
      </c>
      <c r="F5" s="16" t="s">
        <v>6</v>
      </c>
      <c r="G5" s="16" t="s">
        <v>6</v>
      </c>
      <c r="H5" s="16" t="s">
        <v>6</v>
      </c>
      <c r="I5" s="16" t="s">
        <v>6</v>
      </c>
      <c r="J5" s="16" t="s">
        <v>6</v>
      </c>
      <c r="K5" s="16" t="s">
        <v>6</v>
      </c>
      <c r="L5" s="16"/>
      <c r="M5" s="16"/>
      <c r="N5" s="16"/>
      <c r="O5" s="16"/>
      <c r="P5" s="16"/>
      <c r="Q5" s="16"/>
      <c r="R5" s="16"/>
      <c r="S5" s="16"/>
      <c r="T5" s="16"/>
      <c r="U5" s="16"/>
    </row>
    <row r="6" spans="1:21" ht="15.75" thickBot="1" x14ac:dyDescent="0.3">
      <c r="A6" s="6" t="s">
        <v>7</v>
      </c>
      <c r="B6" s="10">
        <v>0.16</v>
      </c>
      <c r="C6" s="11">
        <v>11</v>
      </c>
      <c r="D6" s="10">
        <v>0.32</v>
      </c>
      <c r="E6" s="11">
        <v>13</v>
      </c>
      <c r="F6" s="11" t="s">
        <v>6</v>
      </c>
      <c r="G6" s="11" t="s">
        <v>6</v>
      </c>
      <c r="H6" s="11" t="s">
        <v>6</v>
      </c>
      <c r="I6" s="11" t="s">
        <v>6</v>
      </c>
      <c r="J6" s="11" t="s">
        <v>6</v>
      </c>
      <c r="K6" s="11" t="s">
        <v>6</v>
      </c>
      <c r="L6" s="11"/>
      <c r="M6" s="11"/>
      <c r="N6" s="11"/>
      <c r="O6" s="11"/>
      <c r="P6" s="11"/>
      <c r="Q6" s="11"/>
      <c r="R6" s="11"/>
      <c r="S6" s="11"/>
      <c r="T6" s="11" t="s">
        <v>6</v>
      </c>
      <c r="U6" s="11" t="s">
        <v>6</v>
      </c>
    </row>
  </sheetData>
  <sortState ref="A5:U6">
    <sortCondition ref="A1"/>
  </sortState>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1.8554687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s>
  <sheetData>
    <row r="1" spans="1:9" x14ac:dyDescent="0.25">
      <c r="A1" s="2" t="str">
        <f>HYPERLINK("#u442!a1","Tilbage til Øvrige (nat.), kand.")</f>
        <v>Tilbage til Øvrige (nat.), kand.</v>
      </c>
    </row>
    <row r="2" spans="1:9" ht="15.75" thickBot="1" x14ac:dyDescent="0.3">
      <c r="A2" s="1" t="s">
        <v>470</v>
      </c>
      <c r="B2" s="1"/>
    </row>
    <row r="3" spans="1:9" x14ac:dyDescent="0.25">
      <c r="A3" s="3"/>
      <c r="B3" s="7"/>
      <c r="C3" s="7"/>
      <c r="D3" s="7">
        <v>2003</v>
      </c>
      <c r="E3" s="7"/>
      <c r="F3" s="7">
        <v>2004</v>
      </c>
      <c r="G3" s="7"/>
      <c r="H3" s="7">
        <v>2005</v>
      </c>
      <c r="I3" s="7"/>
    </row>
    <row r="4" spans="1:9" x14ac:dyDescent="0.25">
      <c r="A4" s="4"/>
      <c r="B4" s="8"/>
      <c r="C4" s="8"/>
      <c r="D4" s="8" t="s">
        <v>1</v>
      </c>
      <c r="E4" s="8" t="s">
        <v>2</v>
      </c>
      <c r="F4" s="8" t="s">
        <v>1</v>
      </c>
      <c r="G4" s="8" t="s">
        <v>2</v>
      </c>
      <c r="H4" s="8" t="s">
        <v>1</v>
      </c>
      <c r="I4" s="8" t="s">
        <v>2</v>
      </c>
    </row>
    <row r="5" spans="1:9" ht="15.75" thickBot="1" x14ac:dyDescent="0.3">
      <c r="A5" s="6" t="s">
        <v>7</v>
      </c>
      <c r="B5" s="11"/>
      <c r="C5" s="11"/>
      <c r="D5" s="11" t="s">
        <v>6</v>
      </c>
      <c r="E5" s="11" t="s">
        <v>6</v>
      </c>
      <c r="F5" s="11" t="s">
        <v>6</v>
      </c>
      <c r="G5" s="11" t="s">
        <v>6</v>
      </c>
      <c r="H5" s="11" t="s">
        <v>6</v>
      </c>
      <c r="I5" s="11" t="s">
        <v>6</v>
      </c>
    </row>
  </sheetData>
  <sortState ref="A5:I5">
    <sortCondition ref="A1"/>
  </sortState>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5.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HYPERLINK("#u442!a1","Tilbage til Øvrige (nat.), kand.")</f>
        <v>Tilbage til Øvrige (nat.), kand.</v>
      </c>
    </row>
    <row r="2" spans="1:21" ht="15.75" thickBot="1" x14ac:dyDescent="0.3">
      <c r="A2" s="1" t="s">
        <v>469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38</v>
      </c>
      <c r="B5" s="13"/>
      <c r="C5" s="13"/>
      <c r="D5" s="13"/>
      <c r="E5" s="13"/>
      <c r="F5" s="13"/>
      <c r="G5" s="13"/>
      <c r="H5" s="13"/>
      <c r="I5" s="13"/>
      <c r="J5" s="13"/>
      <c r="K5" s="13"/>
      <c r="L5" s="13" t="s">
        <v>6</v>
      </c>
      <c r="M5" s="13" t="s">
        <v>6</v>
      </c>
      <c r="N5" s="13"/>
      <c r="O5" s="13"/>
      <c r="P5" s="13"/>
      <c r="Q5" s="13"/>
      <c r="R5" s="13"/>
      <c r="S5" s="13"/>
      <c r="T5" s="13"/>
      <c r="U5" s="13"/>
    </row>
    <row r="6" spans="1:21" x14ac:dyDescent="0.25">
      <c r="A6" s="14" t="s">
        <v>40</v>
      </c>
      <c r="B6" s="16" t="s">
        <v>6</v>
      </c>
      <c r="C6" s="16" t="s">
        <v>6</v>
      </c>
      <c r="D6" s="16" t="s">
        <v>6</v>
      </c>
      <c r="E6" s="16" t="s">
        <v>6</v>
      </c>
      <c r="F6" s="15">
        <v>7.0000000000000007E-2</v>
      </c>
      <c r="G6" s="16">
        <v>31</v>
      </c>
      <c r="H6" s="15">
        <v>0</v>
      </c>
      <c r="I6" s="16">
        <v>21</v>
      </c>
      <c r="J6" s="15">
        <v>0.1</v>
      </c>
      <c r="K6" s="16">
        <v>23</v>
      </c>
      <c r="L6" s="15">
        <v>0</v>
      </c>
      <c r="M6" s="16">
        <v>32</v>
      </c>
      <c r="N6" s="16"/>
      <c r="O6" s="16"/>
      <c r="P6" s="16"/>
      <c r="Q6" s="16"/>
      <c r="R6" s="16"/>
      <c r="S6" s="16"/>
      <c r="T6" s="16" t="s">
        <v>6</v>
      </c>
      <c r="U6" s="16" t="s">
        <v>6</v>
      </c>
    </row>
    <row r="7" spans="1:21" x14ac:dyDescent="0.25">
      <c r="A7" t="s">
        <v>4</v>
      </c>
      <c r="B7" s="12">
        <v>0.09</v>
      </c>
      <c r="C7" s="13">
        <v>45</v>
      </c>
      <c r="D7" s="12">
        <v>0.06</v>
      </c>
      <c r="E7" s="13">
        <v>57</v>
      </c>
      <c r="F7" s="12">
        <v>0.08</v>
      </c>
      <c r="G7" s="13">
        <v>56</v>
      </c>
      <c r="H7" s="12">
        <v>0.04</v>
      </c>
      <c r="I7" s="13">
        <v>81</v>
      </c>
      <c r="J7" s="12">
        <v>0.06</v>
      </c>
      <c r="K7" s="13">
        <v>72</v>
      </c>
      <c r="L7" s="12">
        <v>0.02</v>
      </c>
      <c r="M7" s="13">
        <v>38</v>
      </c>
      <c r="N7" s="12">
        <v>0.03</v>
      </c>
      <c r="O7" s="13">
        <v>51</v>
      </c>
      <c r="P7" s="12">
        <v>0.27</v>
      </c>
      <c r="Q7" s="13">
        <v>19</v>
      </c>
      <c r="R7" s="13" t="s">
        <v>6</v>
      </c>
      <c r="S7" s="13" t="s">
        <v>6</v>
      </c>
      <c r="T7" s="13" t="s">
        <v>6</v>
      </c>
      <c r="U7" s="13" t="s">
        <v>6</v>
      </c>
    </row>
    <row r="8" spans="1:21" ht="15.75" thickBot="1" x14ac:dyDescent="0.3">
      <c r="A8" s="6" t="s">
        <v>7</v>
      </c>
      <c r="B8" s="11" t="s">
        <v>6</v>
      </c>
      <c r="C8" s="11" t="s">
        <v>6</v>
      </c>
      <c r="D8" s="11"/>
      <c r="E8" s="11"/>
      <c r="F8" s="11"/>
      <c r="G8" s="11"/>
      <c r="H8" s="11"/>
      <c r="I8" s="11"/>
      <c r="J8" s="11"/>
      <c r="K8" s="11"/>
      <c r="L8" s="11"/>
      <c r="M8" s="11"/>
      <c r="N8" s="11"/>
      <c r="O8" s="11"/>
      <c r="P8" s="11"/>
      <c r="Q8" s="11"/>
      <c r="R8" s="11"/>
      <c r="S8" s="11"/>
      <c r="T8" s="11"/>
      <c r="U8" s="11"/>
    </row>
  </sheetData>
  <sortState ref="A5:U8">
    <sortCondition ref="A1"/>
  </sortState>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7.710937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HYPERLINK("#u442!a1","Tilbage til Øvrige (nat.), kand.")</f>
        <v>Tilbage til Øvrige (nat.), kand.</v>
      </c>
    </row>
    <row r="2" spans="1:21" ht="15.75" thickBot="1" x14ac:dyDescent="0.3">
      <c r="A2" s="1" t="s">
        <v>468</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1"/>
      <c r="C5" s="11"/>
      <c r="D5" s="11"/>
      <c r="E5" s="11"/>
      <c r="F5" s="11"/>
      <c r="G5" s="11"/>
      <c r="H5" s="11"/>
      <c r="I5" s="11"/>
      <c r="J5" s="11" t="s">
        <v>6</v>
      </c>
      <c r="K5" s="11" t="s">
        <v>6</v>
      </c>
      <c r="L5" s="10">
        <v>0.18</v>
      </c>
      <c r="M5" s="11">
        <v>13</v>
      </c>
      <c r="N5" s="10">
        <v>0.21</v>
      </c>
      <c r="O5" s="11">
        <v>15</v>
      </c>
      <c r="P5" s="10">
        <v>0.34</v>
      </c>
      <c r="Q5" s="11">
        <v>20</v>
      </c>
      <c r="R5" s="10">
        <v>0.31</v>
      </c>
      <c r="S5" s="11">
        <v>23</v>
      </c>
      <c r="T5" s="10">
        <v>0.37</v>
      </c>
      <c r="U5" s="11">
        <v>23</v>
      </c>
    </row>
  </sheetData>
  <sortState ref="A5:U5">
    <sortCondition ref="A1"/>
  </sortState>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7.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HYPERLINK("#u442!a1","Tilbage til Øvrige (nat.), kand.")</f>
        <v>Tilbage til Øvrige (nat.), kand.</v>
      </c>
    </row>
    <row r="2" spans="1:21" ht="15.75" thickBot="1" x14ac:dyDescent="0.3">
      <c r="A2" s="1" t="s">
        <v>280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1" t="s">
        <v>6</v>
      </c>
      <c r="G5" s="11" t="s">
        <v>6</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8554687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HYPERLINK("#u442!a1","Tilbage til Øvrige (nat.), kand.")</f>
        <v>Tilbage til Øvrige (nat.), kand.</v>
      </c>
    </row>
    <row r="2" spans="1:21" ht="15.75" thickBot="1" x14ac:dyDescent="0.3">
      <c r="A2" s="1" t="s">
        <v>467</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c r="E5" s="11"/>
      <c r="F5" s="11"/>
      <c r="G5" s="11"/>
      <c r="H5" s="11" t="s">
        <v>6</v>
      </c>
      <c r="I5" s="11" t="s">
        <v>6</v>
      </c>
      <c r="J5" s="11" t="s">
        <v>6</v>
      </c>
      <c r="K5" s="11" t="s">
        <v>6</v>
      </c>
      <c r="L5" s="11" t="s">
        <v>6</v>
      </c>
      <c r="M5" s="11" t="s">
        <v>6</v>
      </c>
      <c r="N5" s="10">
        <v>0.01</v>
      </c>
      <c r="O5" s="11">
        <v>11</v>
      </c>
      <c r="P5" s="10">
        <v>0.25</v>
      </c>
      <c r="Q5" s="11">
        <v>10</v>
      </c>
      <c r="R5" s="10">
        <v>0.22</v>
      </c>
      <c r="S5" s="11">
        <v>10</v>
      </c>
      <c r="T5" s="10">
        <v>0.18</v>
      </c>
      <c r="U5" s="11">
        <v>11</v>
      </c>
    </row>
  </sheetData>
  <sortState ref="A5:U5">
    <sortCondition ref="A1"/>
  </sortState>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27.7109375"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HYPERLINK("#u442!a1","Tilbage til Øvrige (nat.), kand.")</f>
        <v>Tilbage til Øvrige (nat.), kand.</v>
      </c>
    </row>
    <row r="2" spans="1:17" ht="15.75" thickBot="1" x14ac:dyDescent="0.3">
      <c r="A2" s="1" t="s">
        <v>466</v>
      </c>
      <c r="B2" s="1"/>
    </row>
    <row r="3" spans="1:17" x14ac:dyDescent="0.25">
      <c r="A3" s="3"/>
      <c r="B3" s="7"/>
      <c r="C3" s="7"/>
      <c r="D3" s="7"/>
      <c r="E3" s="7"/>
      <c r="F3" s="7"/>
      <c r="G3" s="7"/>
      <c r="H3" s="7"/>
      <c r="I3" s="7"/>
      <c r="J3" s="7"/>
      <c r="K3" s="7"/>
      <c r="L3" s="7"/>
      <c r="M3" s="7"/>
      <c r="N3" s="7">
        <v>2008</v>
      </c>
      <c r="O3" s="7"/>
      <c r="P3" s="7">
        <v>2009</v>
      </c>
      <c r="Q3" s="7"/>
    </row>
    <row r="4" spans="1:17" x14ac:dyDescent="0.25">
      <c r="A4" s="4"/>
      <c r="B4" s="8"/>
      <c r="C4" s="8"/>
      <c r="D4" s="8"/>
      <c r="E4" s="8"/>
      <c r="F4" s="8"/>
      <c r="G4" s="8"/>
      <c r="H4" s="8"/>
      <c r="I4" s="8"/>
      <c r="J4" s="8"/>
      <c r="K4" s="8"/>
      <c r="L4" s="8"/>
      <c r="M4" s="8"/>
      <c r="N4" s="8" t="s">
        <v>1</v>
      </c>
      <c r="O4" s="8" t="s">
        <v>2</v>
      </c>
      <c r="P4" s="8" t="s">
        <v>1</v>
      </c>
      <c r="Q4" s="8" t="s">
        <v>2</v>
      </c>
    </row>
    <row r="5" spans="1:17" ht="15.75" thickBot="1" x14ac:dyDescent="0.3">
      <c r="A5" s="6" t="s">
        <v>7</v>
      </c>
      <c r="B5" s="11"/>
      <c r="C5" s="11"/>
      <c r="D5" s="11"/>
      <c r="E5" s="11"/>
      <c r="F5" s="11"/>
      <c r="G5" s="11"/>
      <c r="H5" s="11"/>
      <c r="I5" s="11"/>
      <c r="J5" s="11"/>
      <c r="K5" s="11"/>
      <c r="L5" s="11"/>
      <c r="M5" s="11"/>
      <c r="N5" s="11" t="s">
        <v>6</v>
      </c>
      <c r="O5" s="11" t="s">
        <v>6</v>
      </c>
      <c r="P5" s="11" t="s">
        <v>6</v>
      </c>
      <c r="Q5" s="11" t="s">
        <v>6</v>
      </c>
    </row>
  </sheetData>
  <sortState ref="A5:Q5">
    <sortCondition ref="A1"/>
  </sortState>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HYPERLINK("#u439!a1","Tilbage til Økonomi (samf.), kand.")</f>
        <v>Tilbage til Økonomi (samf.), kand.</v>
      </c>
    </row>
    <row r="2" spans="1:21" ht="15.75" thickBot="1" x14ac:dyDescent="0.3">
      <c r="A2" s="1" t="s">
        <v>465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3"/>
      <c r="C5" s="13"/>
      <c r="D5" s="13"/>
      <c r="E5" s="13"/>
      <c r="F5" s="13"/>
      <c r="G5" s="13"/>
      <c r="H5" s="13"/>
      <c r="I5" s="13"/>
      <c r="J5" s="13"/>
      <c r="K5" s="13"/>
      <c r="L5" s="13"/>
      <c r="M5" s="13"/>
      <c r="N5" s="13"/>
      <c r="O5" s="13"/>
      <c r="P5" s="13"/>
      <c r="Q5" s="13"/>
      <c r="R5" s="13"/>
      <c r="S5" s="13"/>
      <c r="T5" s="13" t="s">
        <v>6</v>
      </c>
      <c r="U5" s="13" t="s">
        <v>6</v>
      </c>
    </row>
    <row r="6" spans="1:21" x14ac:dyDescent="0.25">
      <c r="A6" t="s">
        <v>27</v>
      </c>
      <c r="B6" s="13"/>
      <c r="C6" s="13"/>
      <c r="D6" s="13"/>
      <c r="E6" s="13"/>
      <c r="F6" s="13" t="s">
        <v>6</v>
      </c>
      <c r="G6" s="13" t="s">
        <v>6</v>
      </c>
      <c r="H6" s="12">
        <v>0.01</v>
      </c>
      <c r="I6" s="13">
        <v>150</v>
      </c>
      <c r="J6" s="12">
        <v>0</v>
      </c>
      <c r="K6" s="13">
        <v>26</v>
      </c>
      <c r="L6" s="12">
        <v>0</v>
      </c>
      <c r="M6" s="13">
        <v>189</v>
      </c>
      <c r="N6" s="12">
        <v>0.02</v>
      </c>
      <c r="O6" s="13">
        <v>220</v>
      </c>
      <c r="P6" s="12">
        <v>0.03</v>
      </c>
      <c r="Q6" s="13">
        <v>266</v>
      </c>
      <c r="R6" s="12">
        <v>0.06</v>
      </c>
      <c r="S6" s="13">
        <v>188</v>
      </c>
      <c r="T6" s="12">
        <v>0.05</v>
      </c>
      <c r="U6" s="13">
        <v>163</v>
      </c>
    </row>
    <row r="7" spans="1:21" x14ac:dyDescent="0.25">
      <c r="A7" s="14" t="s">
        <v>40</v>
      </c>
      <c r="B7" s="15">
        <v>0.05</v>
      </c>
      <c r="C7" s="16">
        <v>26</v>
      </c>
      <c r="D7" s="15">
        <v>0.05</v>
      </c>
      <c r="E7" s="16">
        <v>34</v>
      </c>
      <c r="F7" s="15">
        <v>0.02</v>
      </c>
      <c r="G7" s="16">
        <v>31</v>
      </c>
      <c r="H7" s="15">
        <v>0.01</v>
      </c>
      <c r="I7" s="16">
        <v>31</v>
      </c>
      <c r="J7" s="15">
        <v>0.02</v>
      </c>
      <c r="K7" s="16">
        <v>26</v>
      </c>
      <c r="L7" s="15">
        <v>0</v>
      </c>
      <c r="M7" s="16">
        <v>35</v>
      </c>
      <c r="N7" s="15">
        <v>0</v>
      </c>
      <c r="O7" s="16">
        <v>30</v>
      </c>
      <c r="P7" s="15">
        <v>0.09</v>
      </c>
      <c r="Q7" s="16">
        <v>21</v>
      </c>
      <c r="R7" s="15">
        <v>0.09</v>
      </c>
      <c r="S7" s="16">
        <v>17</v>
      </c>
      <c r="T7" s="15">
        <v>0.16</v>
      </c>
      <c r="U7" s="16">
        <v>29</v>
      </c>
    </row>
    <row r="8" spans="1:21" x14ac:dyDescent="0.25">
      <c r="A8" t="s">
        <v>4</v>
      </c>
      <c r="B8" s="12">
        <v>0.09</v>
      </c>
      <c r="C8" s="13">
        <v>12</v>
      </c>
      <c r="D8" s="13" t="s">
        <v>6</v>
      </c>
      <c r="E8" s="13" t="s">
        <v>6</v>
      </c>
      <c r="F8" s="13" t="s">
        <v>6</v>
      </c>
      <c r="G8" s="13" t="s">
        <v>6</v>
      </c>
      <c r="H8" s="12">
        <v>0.02</v>
      </c>
      <c r="I8" s="13">
        <v>10</v>
      </c>
      <c r="J8" s="13" t="s">
        <v>6</v>
      </c>
      <c r="K8" s="13" t="s">
        <v>6</v>
      </c>
      <c r="L8" s="12">
        <v>0</v>
      </c>
      <c r="M8" s="13">
        <v>16</v>
      </c>
      <c r="N8" s="12">
        <v>0</v>
      </c>
      <c r="O8" s="13">
        <v>17</v>
      </c>
      <c r="P8" s="12">
        <v>0</v>
      </c>
      <c r="Q8" s="13">
        <v>13</v>
      </c>
      <c r="R8" s="12">
        <v>0.27</v>
      </c>
      <c r="S8" s="13">
        <v>21</v>
      </c>
      <c r="T8" s="12">
        <v>0.11</v>
      </c>
      <c r="U8" s="13">
        <v>23</v>
      </c>
    </row>
    <row r="9" spans="1:21" ht="15.75" thickBot="1" x14ac:dyDescent="0.3">
      <c r="A9" s="6" t="s">
        <v>7</v>
      </c>
      <c r="B9" s="10">
        <v>7.0000000000000007E-2</v>
      </c>
      <c r="C9" s="11">
        <v>66</v>
      </c>
      <c r="D9" s="10">
        <v>7.0000000000000007E-2</v>
      </c>
      <c r="E9" s="11">
        <v>97</v>
      </c>
      <c r="F9" s="10">
        <v>0.03</v>
      </c>
      <c r="G9" s="11">
        <v>88</v>
      </c>
      <c r="H9" s="10">
        <v>0.03</v>
      </c>
      <c r="I9" s="11">
        <v>99</v>
      </c>
      <c r="J9" s="10">
        <v>0.03</v>
      </c>
      <c r="K9" s="11">
        <v>71</v>
      </c>
      <c r="L9" s="10">
        <v>0.02</v>
      </c>
      <c r="M9" s="11">
        <v>112</v>
      </c>
      <c r="N9" s="10">
        <v>0.01</v>
      </c>
      <c r="O9" s="11">
        <v>95</v>
      </c>
      <c r="P9" s="10">
        <v>0.06</v>
      </c>
      <c r="Q9" s="11">
        <v>141</v>
      </c>
      <c r="R9" s="10">
        <v>0.09</v>
      </c>
      <c r="S9" s="11">
        <v>107</v>
      </c>
      <c r="T9" s="10">
        <v>0.05</v>
      </c>
      <c r="U9" s="11">
        <v>123</v>
      </c>
    </row>
  </sheetData>
  <sortState ref="A5:U9">
    <sortCondition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workbookViewId="0"/>
  </sheetViews>
  <sheetFormatPr defaultRowHeight="15" x14ac:dyDescent="0.25"/>
  <cols>
    <col min="1" max="1" width="32.7109375" bestFit="1" customWidth="1"/>
    <col min="2" max="2" width="12.7109375" bestFit="1" customWidth="1"/>
    <col min="3" max="3" width="5" bestFit="1" customWidth="1"/>
    <col min="4" max="4" width="4"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79</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385</v>
      </c>
      <c r="B5" s="17" t="str">
        <f>HYPERLINK("#u80996200i!a1","Hoved institution")</f>
        <v>Hoved institution</v>
      </c>
      <c r="C5" s="13" t="s">
        <v>6</v>
      </c>
      <c r="D5" s="13" t="s">
        <v>6</v>
      </c>
      <c r="E5" s="13" t="s">
        <v>6</v>
      </c>
      <c r="F5" s="13" t="s">
        <v>6</v>
      </c>
      <c r="G5" s="12">
        <v>0</v>
      </c>
      <c r="H5" s="13">
        <v>10</v>
      </c>
      <c r="I5" s="12">
        <v>0</v>
      </c>
      <c r="J5" s="13">
        <v>16</v>
      </c>
      <c r="K5" s="13" t="s">
        <v>6</v>
      </c>
      <c r="L5" s="13" t="s">
        <v>6</v>
      </c>
      <c r="M5" s="13" t="s">
        <v>6</v>
      </c>
      <c r="N5" s="13" t="s">
        <v>6</v>
      </c>
      <c r="O5" s="12">
        <v>0</v>
      </c>
      <c r="P5" s="13">
        <v>11</v>
      </c>
      <c r="Q5" s="12">
        <v>0</v>
      </c>
      <c r="R5" s="13">
        <v>13</v>
      </c>
      <c r="S5" s="12">
        <v>0</v>
      </c>
      <c r="T5" s="13">
        <v>21</v>
      </c>
      <c r="U5" s="12">
        <v>0</v>
      </c>
      <c r="V5" s="13">
        <v>21</v>
      </c>
    </row>
    <row r="6" spans="1:22" x14ac:dyDescent="0.25">
      <c r="A6" s="14" t="s">
        <v>387</v>
      </c>
      <c r="B6" s="18" t="str">
        <f>HYPERLINK("#u82176200i!a1","Hoved institution")</f>
        <v>Hoved institution</v>
      </c>
      <c r="C6" s="15">
        <v>0.04</v>
      </c>
      <c r="D6" s="16">
        <v>13</v>
      </c>
      <c r="E6" s="15">
        <v>0.03</v>
      </c>
      <c r="F6" s="16">
        <v>24</v>
      </c>
      <c r="G6" s="15">
        <v>7.0000000000000007E-2</v>
      </c>
      <c r="H6" s="16">
        <v>30</v>
      </c>
      <c r="I6" s="15">
        <v>0.01</v>
      </c>
      <c r="J6" s="16">
        <v>33</v>
      </c>
      <c r="K6" s="15">
        <v>0.01</v>
      </c>
      <c r="L6" s="16">
        <v>24</v>
      </c>
      <c r="M6" s="15">
        <v>0</v>
      </c>
      <c r="N6" s="16">
        <v>53</v>
      </c>
      <c r="O6" s="15">
        <v>0</v>
      </c>
      <c r="P6" s="16">
        <v>19</v>
      </c>
      <c r="Q6" s="15">
        <v>0.02</v>
      </c>
      <c r="R6" s="16">
        <v>29</v>
      </c>
      <c r="S6" s="15">
        <v>0</v>
      </c>
      <c r="T6" s="16">
        <v>42</v>
      </c>
      <c r="U6" s="15">
        <v>0.03</v>
      </c>
      <c r="V6" s="16">
        <v>46</v>
      </c>
    </row>
    <row r="7" spans="1:22" x14ac:dyDescent="0.25">
      <c r="A7" t="s">
        <v>386</v>
      </c>
      <c r="B7" s="17" t="str">
        <f>HYPERLINK("#u81176000i!a1","Hoved institution")</f>
        <v>Hoved institution</v>
      </c>
      <c r="C7" s="13" t="s">
        <v>6</v>
      </c>
      <c r="D7" s="13" t="s">
        <v>6</v>
      </c>
      <c r="E7" s="13" t="s">
        <v>6</v>
      </c>
      <c r="F7" s="13" t="s">
        <v>6</v>
      </c>
      <c r="G7" s="13"/>
      <c r="H7" s="13"/>
      <c r="I7" s="13" t="s">
        <v>6</v>
      </c>
      <c r="J7" s="13" t="s">
        <v>6</v>
      </c>
      <c r="K7" s="13"/>
      <c r="L7" s="13"/>
      <c r="M7" s="13"/>
      <c r="N7" s="13"/>
      <c r="O7" s="13" t="s">
        <v>6</v>
      </c>
      <c r="P7" s="13" t="s">
        <v>6</v>
      </c>
      <c r="Q7" s="13"/>
      <c r="R7" s="13"/>
      <c r="S7" s="13"/>
      <c r="T7" s="13"/>
      <c r="U7" s="13"/>
      <c r="V7" s="13"/>
    </row>
    <row r="8" spans="1:22" x14ac:dyDescent="0.25">
      <c r="A8" t="s">
        <v>383</v>
      </c>
      <c r="B8" s="17" t="str">
        <f>HYPERLINK("#u80826200i!a1","Hoved institution")</f>
        <v>Hoved institution</v>
      </c>
      <c r="C8" s="12">
        <v>0.03</v>
      </c>
      <c r="D8" s="13">
        <v>22</v>
      </c>
      <c r="E8" s="12">
        <v>0.05</v>
      </c>
      <c r="F8" s="13">
        <v>29</v>
      </c>
      <c r="G8" s="12">
        <v>0.04</v>
      </c>
      <c r="H8" s="13">
        <v>32</v>
      </c>
      <c r="I8" s="12">
        <v>0.01</v>
      </c>
      <c r="J8" s="13">
        <v>41</v>
      </c>
      <c r="K8" s="12">
        <v>0.02</v>
      </c>
      <c r="L8" s="13">
        <v>36</v>
      </c>
      <c r="M8" s="12">
        <v>0</v>
      </c>
      <c r="N8" s="13">
        <v>59</v>
      </c>
      <c r="O8" s="12">
        <v>0.01</v>
      </c>
      <c r="P8" s="13">
        <v>34</v>
      </c>
      <c r="Q8" s="12">
        <v>0.01</v>
      </c>
      <c r="R8" s="13">
        <v>61</v>
      </c>
      <c r="S8" s="12">
        <v>0.01</v>
      </c>
      <c r="T8" s="13">
        <v>67</v>
      </c>
      <c r="U8" s="12">
        <v>0.04</v>
      </c>
      <c r="V8" s="13">
        <v>55</v>
      </c>
    </row>
    <row r="9" spans="1:22" x14ac:dyDescent="0.25">
      <c r="A9" t="s">
        <v>382</v>
      </c>
      <c r="B9" s="17" t="str">
        <f>HYPERLINK("#u80106000i!a1","Hoved institution")</f>
        <v>Hoved institution</v>
      </c>
      <c r="C9" s="12">
        <v>7.0000000000000007E-2</v>
      </c>
      <c r="D9" s="13">
        <v>151</v>
      </c>
      <c r="E9" s="12">
        <v>7.0000000000000007E-2</v>
      </c>
      <c r="F9" s="13">
        <v>68</v>
      </c>
      <c r="G9" s="12">
        <v>0.15</v>
      </c>
      <c r="H9" s="13">
        <v>34</v>
      </c>
      <c r="I9" s="12">
        <v>0.03</v>
      </c>
      <c r="J9" s="13">
        <v>19</v>
      </c>
      <c r="K9" s="13" t="s">
        <v>6</v>
      </c>
      <c r="L9" s="13" t="s">
        <v>6</v>
      </c>
      <c r="M9" s="12">
        <v>0.19</v>
      </c>
      <c r="N9" s="13">
        <v>10</v>
      </c>
      <c r="O9" s="12">
        <v>0.1</v>
      </c>
      <c r="P9" s="13">
        <v>21</v>
      </c>
      <c r="Q9" s="13" t="s">
        <v>6</v>
      </c>
      <c r="R9" s="13" t="s">
        <v>6</v>
      </c>
      <c r="S9" s="13" t="s">
        <v>6</v>
      </c>
      <c r="T9" s="13" t="s">
        <v>6</v>
      </c>
      <c r="U9" s="12">
        <v>0.12</v>
      </c>
      <c r="V9" s="13">
        <v>11</v>
      </c>
    </row>
    <row r="10" spans="1:22" ht="15.75" thickBot="1" x14ac:dyDescent="0.3">
      <c r="A10" s="6" t="s">
        <v>384</v>
      </c>
      <c r="B10" s="9" t="str">
        <f>HYPERLINK("#u80916200i!a1","Hoved institution")</f>
        <v>Hoved institution</v>
      </c>
      <c r="C10" s="11" t="s">
        <v>6</v>
      </c>
      <c r="D10" s="11" t="s">
        <v>6</v>
      </c>
      <c r="E10" s="11" t="s">
        <v>6</v>
      </c>
      <c r="F10" s="11" t="s">
        <v>6</v>
      </c>
      <c r="G10" s="11" t="s">
        <v>6</v>
      </c>
      <c r="H10" s="11" t="s">
        <v>6</v>
      </c>
      <c r="I10" s="11" t="s">
        <v>6</v>
      </c>
      <c r="J10" s="11" t="s">
        <v>6</v>
      </c>
      <c r="K10" s="11" t="s">
        <v>6</v>
      </c>
      <c r="L10" s="11" t="s">
        <v>6</v>
      </c>
      <c r="M10" s="11" t="s">
        <v>6</v>
      </c>
      <c r="N10" s="11" t="s">
        <v>6</v>
      </c>
      <c r="O10" s="11" t="s">
        <v>6</v>
      </c>
      <c r="P10" s="11" t="s">
        <v>6</v>
      </c>
      <c r="Q10" s="10">
        <v>0.03</v>
      </c>
      <c r="R10" s="11">
        <v>13</v>
      </c>
      <c r="S10" s="10">
        <v>0</v>
      </c>
      <c r="T10" s="11">
        <v>16</v>
      </c>
      <c r="U10" s="10">
        <v>0.14000000000000001</v>
      </c>
      <c r="V10" s="11">
        <v>11</v>
      </c>
    </row>
  </sheetData>
  <sortState ref="A5:V10">
    <sortCondition ref="A1"/>
  </sortState>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1.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4" max="14" width="5" bestFit="1" customWidth="1"/>
    <col min="15" max="15" width="2.42578125"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HYPERLINK("#u439!a1","Tilbage til Økonomi (samf.), kand.")</f>
        <v>Tilbage til Økonomi (samf.), kand.</v>
      </c>
    </row>
    <row r="2" spans="1:21" ht="15.75" thickBot="1" x14ac:dyDescent="0.3">
      <c r="A2" s="1" t="s">
        <v>464</v>
      </c>
      <c r="B2" s="1"/>
    </row>
    <row r="3" spans="1:21" x14ac:dyDescent="0.25">
      <c r="A3" s="3"/>
      <c r="B3" s="7">
        <v>2002</v>
      </c>
      <c r="C3" s="7"/>
      <c r="D3" s="7">
        <v>2003</v>
      </c>
      <c r="E3" s="7"/>
      <c r="F3" s="7">
        <v>2004</v>
      </c>
      <c r="G3" s="7"/>
      <c r="H3" s="7">
        <v>2005</v>
      </c>
      <c r="I3" s="7"/>
      <c r="J3" s="7"/>
      <c r="K3" s="7"/>
      <c r="L3" s="7"/>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c r="K4" s="8"/>
      <c r="L4" s="8"/>
      <c r="M4" s="8"/>
      <c r="N4" s="8" t="s">
        <v>1</v>
      </c>
      <c r="O4" s="8" t="s">
        <v>2</v>
      </c>
      <c r="P4" s="8" t="s">
        <v>1</v>
      </c>
      <c r="Q4" s="8" t="s">
        <v>2</v>
      </c>
      <c r="R4" s="8" t="s">
        <v>1</v>
      </c>
      <c r="S4" s="8" t="s">
        <v>2</v>
      </c>
      <c r="T4" s="8" t="s">
        <v>1</v>
      </c>
      <c r="U4" s="8" t="s">
        <v>2</v>
      </c>
    </row>
    <row r="5" spans="1:21" x14ac:dyDescent="0.25">
      <c r="A5" s="14" t="s">
        <v>27</v>
      </c>
      <c r="B5" s="16"/>
      <c r="C5" s="16"/>
      <c r="D5" s="16"/>
      <c r="E5" s="16"/>
      <c r="F5" s="16" t="s">
        <v>6</v>
      </c>
      <c r="G5" s="16" t="s">
        <v>6</v>
      </c>
      <c r="H5" s="16" t="s">
        <v>6</v>
      </c>
      <c r="I5" s="16" t="s">
        <v>6</v>
      </c>
      <c r="J5" s="16"/>
      <c r="K5" s="16"/>
      <c r="L5" s="16"/>
      <c r="M5" s="16"/>
      <c r="N5" s="16" t="s">
        <v>6</v>
      </c>
      <c r="O5" s="16" t="s">
        <v>6</v>
      </c>
      <c r="P5" s="15">
        <v>0.03</v>
      </c>
      <c r="Q5" s="16">
        <v>12</v>
      </c>
      <c r="R5" s="16" t="s">
        <v>6</v>
      </c>
      <c r="S5" s="16" t="s">
        <v>6</v>
      </c>
      <c r="T5" s="16" t="s">
        <v>6</v>
      </c>
      <c r="U5" s="16" t="s">
        <v>6</v>
      </c>
    </row>
    <row r="6" spans="1:21" x14ac:dyDescent="0.25">
      <c r="A6" t="s">
        <v>4</v>
      </c>
      <c r="B6" s="13" t="s">
        <v>6</v>
      </c>
      <c r="C6" s="13" t="s">
        <v>6</v>
      </c>
      <c r="D6" s="13"/>
      <c r="E6" s="13"/>
      <c r="F6" s="13"/>
      <c r="G6" s="13"/>
      <c r="H6" s="13"/>
      <c r="I6" s="13"/>
      <c r="J6" s="13"/>
      <c r="K6" s="13"/>
      <c r="L6" s="13"/>
      <c r="M6" s="13"/>
      <c r="N6" s="13"/>
      <c r="O6" s="13"/>
      <c r="P6" s="13"/>
      <c r="Q6" s="13"/>
      <c r="R6" s="13"/>
      <c r="S6" s="13"/>
      <c r="T6" s="13"/>
      <c r="U6" s="13"/>
    </row>
    <row r="7" spans="1:21" ht="15.75" thickBot="1" x14ac:dyDescent="0.3">
      <c r="A7" s="6" t="s">
        <v>7</v>
      </c>
      <c r="B7" s="11" t="s">
        <v>6</v>
      </c>
      <c r="C7" s="11" t="s">
        <v>6</v>
      </c>
      <c r="D7" s="11" t="s">
        <v>6</v>
      </c>
      <c r="E7" s="11" t="s">
        <v>6</v>
      </c>
      <c r="F7" s="11" t="s">
        <v>6</v>
      </c>
      <c r="G7" s="11" t="s">
        <v>6</v>
      </c>
      <c r="H7" s="11" t="s">
        <v>6</v>
      </c>
      <c r="I7" s="11" t="s">
        <v>6</v>
      </c>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31.57031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2.42578125" bestFit="1" customWidth="1"/>
    <col min="10" max="10" width="5" bestFit="1" customWidth="1"/>
    <col min="11" max="11" width="3" bestFit="1" customWidth="1"/>
  </cols>
  <sheetData>
    <row r="1" spans="1:11" x14ac:dyDescent="0.25">
      <c r="A1" s="2" t="str">
        <f>HYPERLINK("#u439!a1","Tilbage til Økonomi (samf.), kand.")</f>
        <v>Tilbage til Økonomi (samf.), kand.</v>
      </c>
    </row>
    <row r="2" spans="1:11" ht="15.75" thickBot="1" x14ac:dyDescent="0.3">
      <c r="A2" s="1" t="s">
        <v>463</v>
      </c>
      <c r="B2" s="1"/>
    </row>
    <row r="3" spans="1:11" x14ac:dyDescent="0.25">
      <c r="A3" s="3"/>
      <c r="B3" s="7">
        <v>2002</v>
      </c>
      <c r="C3" s="7"/>
      <c r="D3" s="7">
        <v>2003</v>
      </c>
      <c r="E3" s="7"/>
      <c r="F3" s="7">
        <v>2004</v>
      </c>
      <c r="G3" s="7"/>
      <c r="H3" s="7">
        <v>2005</v>
      </c>
      <c r="I3" s="7"/>
      <c r="J3" s="7">
        <v>2006</v>
      </c>
      <c r="K3" s="7"/>
    </row>
    <row r="4" spans="1:11" x14ac:dyDescent="0.25">
      <c r="A4" s="4"/>
      <c r="B4" s="8" t="s">
        <v>1</v>
      </c>
      <c r="C4" s="8" t="s">
        <v>2</v>
      </c>
      <c r="D4" s="8" t="s">
        <v>1</v>
      </c>
      <c r="E4" s="8" t="s">
        <v>2</v>
      </c>
      <c r="F4" s="8" t="s">
        <v>1</v>
      </c>
      <c r="G4" s="8" t="s">
        <v>2</v>
      </c>
      <c r="H4" s="8" t="s">
        <v>1</v>
      </c>
      <c r="I4" s="8" t="s">
        <v>2</v>
      </c>
      <c r="J4" s="8" t="s">
        <v>1</v>
      </c>
      <c r="K4" s="8" t="s">
        <v>2</v>
      </c>
    </row>
    <row r="5" spans="1:11" ht="15.75" thickBot="1" x14ac:dyDescent="0.3">
      <c r="A5" s="6" t="s">
        <v>27</v>
      </c>
      <c r="B5" s="10">
        <v>0.04</v>
      </c>
      <c r="C5" s="11">
        <v>108</v>
      </c>
      <c r="D5" s="10">
        <v>0.01</v>
      </c>
      <c r="E5" s="11">
        <v>127</v>
      </c>
      <c r="F5" s="10">
        <v>0.02</v>
      </c>
      <c r="G5" s="11">
        <v>150</v>
      </c>
      <c r="H5" s="11" t="s">
        <v>6</v>
      </c>
      <c r="I5" s="11" t="s">
        <v>6</v>
      </c>
      <c r="J5" s="10">
        <v>0.01</v>
      </c>
      <c r="K5" s="11">
        <v>98</v>
      </c>
    </row>
  </sheetData>
  <sortState ref="A5:K5">
    <sortCondition ref="A1"/>
  </sortState>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31.570312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12" max="12" width="5" bestFit="1" customWidth="1"/>
    <col min="13" max="13" width="2.42578125" bestFit="1" customWidth="1"/>
  </cols>
  <sheetData>
    <row r="1" spans="1:13" x14ac:dyDescent="0.25">
      <c r="A1" s="2" t="str">
        <f>HYPERLINK("#u439!a1","Tilbage til Økonomi (samf.), kand.")</f>
        <v>Tilbage til Økonomi (samf.), kand.</v>
      </c>
    </row>
    <row r="2" spans="1:13" ht="15.75" thickBot="1" x14ac:dyDescent="0.3">
      <c r="A2" s="1" t="s">
        <v>462</v>
      </c>
      <c r="B2" s="1"/>
    </row>
    <row r="3" spans="1:13" x14ac:dyDescent="0.25">
      <c r="A3" s="3"/>
      <c r="B3" s="7">
        <v>2002</v>
      </c>
      <c r="C3" s="7"/>
      <c r="D3" s="7">
        <v>2003</v>
      </c>
      <c r="E3" s="7"/>
      <c r="F3" s="7">
        <v>2004</v>
      </c>
      <c r="G3" s="7"/>
      <c r="H3" s="7"/>
      <c r="I3" s="7"/>
      <c r="J3" s="7"/>
      <c r="K3" s="7"/>
      <c r="L3" s="7">
        <v>2007</v>
      </c>
      <c r="M3" s="7"/>
    </row>
    <row r="4" spans="1:13" x14ac:dyDescent="0.25">
      <c r="A4" s="4"/>
      <c r="B4" s="8" t="s">
        <v>1</v>
      </c>
      <c r="C4" s="8" t="s">
        <v>2</v>
      </c>
      <c r="D4" s="8" t="s">
        <v>1</v>
      </c>
      <c r="E4" s="8" t="s">
        <v>2</v>
      </c>
      <c r="F4" s="8" t="s">
        <v>1</v>
      </c>
      <c r="G4" s="8" t="s">
        <v>2</v>
      </c>
      <c r="H4" s="8"/>
      <c r="I4" s="8"/>
      <c r="J4" s="8"/>
      <c r="K4" s="8"/>
      <c r="L4" s="8" t="s">
        <v>1</v>
      </c>
      <c r="M4" s="8" t="s">
        <v>2</v>
      </c>
    </row>
    <row r="5" spans="1:13" ht="15.75" thickBot="1" x14ac:dyDescent="0.3">
      <c r="A5" s="6" t="s">
        <v>27</v>
      </c>
      <c r="B5" s="10">
        <v>0.08</v>
      </c>
      <c r="C5" s="11">
        <v>10</v>
      </c>
      <c r="D5" s="10">
        <v>0.09</v>
      </c>
      <c r="E5" s="11">
        <v>14</v>
      </c>
      <c r="F5" s="11" t="s">
        <v>6</v>
      </c>
      <c r="G5" s="11" t="s">
        <v>6</v>
      </c>
      <c r="H5" s="11"/>
      <c r="I5" s="11"/>
      <c r="J5" s="11"/>
      <c r="K5" s="11"/>
      <c r="L5" s="11" t="s">
        <v>6</v>
      </c>
      <c r="M5" s="11" t="s">
        <v>6</v>
      </c>
    </row>
  </sheetData>
  <sortState ref="A5:M5">
    <sortCondition ref="A1"/>
  </sortState>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461</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27</v>
      </c>
      <c r="B5" s="11"/>
      <c r="C5" s="11"/>
      <c r="D5" s="11"/>
      <c r="E5" s="11"/>
      <c r="F5" s="11"/>
      <c r="G5" s="11"/>
      <c r="H5" s="11"/>
      <c r="I5" s="11"/>
      <c r="J5" s="11"/>
      <c r="K5" s="11"/>
      <c r="L5" s="11"/>
      <c r="M5" s="11"/>
      <c r="N5" s="11"/>
      <c r="O5" s="11"/>
      <c r="P5" s="11"/>
      <c r="Q5" s="11"/>
      <c r="R5" s="11"/>
      <c r="S5" s="11"/>
      <c r="T5" s="10">
        <v>0.16</v>
      </c>
      <c r="U5" s="11">
        <v>22</v>
      </c>
    </row>
  </sheetData>
  <sortState ref="A5:U5">
    <sortCondition ref="A1"/>
  </sortState>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460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40</v>
      </c>
      <c r="B5" s="16" t="s">
        <v>6</v>
      </c>
      <c r="C5" s="16" t="s">
        <v>6</v>
      </c>
      <c r="D5" s="16" t="s">
        <v>6</v>
      </c>
      <c r="E5" s="16" t="s">
        <v>6</v>
      </c>
      <c r="F5" s="15">
        <v>0.06</v>
      </c>
      <c r="G5" s="16">
        <v>19</v>
      </c>
      <c r="H5" s="16" t="s">
        <v>6</v>
      </c>
      <c r="I5" s="16" t="s">
        <v>6</v>
      </c>
      <c r="J5" s="16" t="s">
        <v>6</v>
      </c>
      <c r="K5" s="16" t="s">
        <v>6</v>
      </c>
      <c r="L5" s="16" t="s">
        <v>6</v>
      </c>
      <c r="M5" s="16" t="s">
        <v>6</v>
      </c>
      <c r="N5" s="16"/>
      <c r="O5" s="16"/>
      <c r="P5" s="16"/>
      <c r="Q5" s="16"/>
      <c r="R5" s="16"/>
      <c r="S5" s="16"/>
      <c r="T5" s="16"/>
      <c r="U5" s="16"/>
    </row>
    <row r="6" spans="1:21" ht="15.75" thickBot="1" x14ac:dyDescent="0.3">
      <c r="A6" s="6" t="s">
        <v>7</v>
      </c>
      <c r="B6" s="11" t="s">
        <v>6</v>
      </c>
      <c r="C6" s="11" t="s">
        <v>6</v>
      </c>
      <c r="D6" s="10">
        <v>0.22</v>
      </c>
      <c r="E6" s="11">
        <v>19</v>
      </c>
      <c r="F6" s="10">
        <v>0.09</v>
      </c>
      <c r="G6" s="11">
        <v>22</v>
      </c>
      <c r="H6" s="10">
        <v>0.2</v>
      </c>
      <c r="I6" s="11">
        <v>17</v>
      </c>
      <c r="J6" s="11" t="s">
        <v>6</v>
      </c>
      <c r="K6" s="11" t="s">
        <v>6</v>
      </c>
      <c r="L6" s="10">
        <v>0.04</v>
      </c>
      <c r="M6" s="11">
        <v>18</v>
      </c>
      <c r="N6" s="10">
        <v>0.19</v>
      </c>
      <c r="O6" s="11">
        <v>24</v>
      </c>
      <c r="P6" s="10">
        <v>0.23</v>
      </c>
      <c r="Q6" s="11">
        <v>36</v>
      </c>
      <c r="R6" s="10">
        <v>0.11</v>
      </c>
      <c r="S6" s="11">
        <v>14</v>
      </c>
      <c r="T6" s="10">
        <v>0.18</v>
      </c>
      <c r="U6" s="11">
        <v>12</v>
      </c>
    </row>
  </sheetData>
  <sortState ref="A5:U6">
    <sortCondition ref="A1"/>
  </sortState>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t="s">
        <v>6</v>
      </c>
      <c r="C5" s="11" t="s">
        <v>6</v>
      </c>
      <c r="D5" s="10">
        <v>0.23</v>
      </c>
      <c r="E5" s="11">
        <v>27</v>
      </c>
      <c r="F5" s="10">
        <v>0.34</v>
      </c>
      <c r="G5" s="11">
        <v>16</v>
      </c>
      <c r="H5" s="10">
        <v>0.25</v>
      </c>
      <c r="I5" s="11">
        <v>28</v>
      </c>
      <c r="J5" s="10">
        <v>0.26</v>
      </c>
      <c r="K5" s="11">
        <v>17</v>
      </c>
      <c r="L5" s="10">
        <v>0.33</v>
      </c>
      <c r="M5" s="11">
        <v>15</v>
      </c>
      <c r="N5" s="10">
        <v>0.23</v>
      </c>
      <c r="O5" s="11">
        <v>18</v>
      </c>
      <c r="P5" s="10">
        <v>0.31</v>
      </c>
      <c r="Q5" s="11">
        <v>17</v>
      </c>
      <c r="R5" s="10">
        <v>0.35</v>
      </c>
      <c r="S5" s="11">
        <v>19</v>
      </c>
      <c r="T5" s="10">
        <v>0.28000000000000003</v>
      </c>
      <c r="U5" s="11">
        <v>15</v>
      </c>
    </row>
  </sheetData>
  <sortState ref="A5:U5">
    <sortCondition ref="A1"/>
  </sortState>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1" t="s">
        <v>6</v>
      </c>
      <c r="G5" s="11" t="s">
        <v>6</v>
      </c>
      <c r="H5" s="10">
        <v>0.22</v>
      </c>
      <c r="I5" s="11">
        <v>10</v>
      </c>
      <c r="J5" s="11" t="s">
        <v>6</v>
      </c>
      <c r="K5" s="11" t="s">
        <v>6</v>
      </c>
      <c r="L5" s="10">
        <v>0.01</v>
      </c>
      <c r="M5" s="11">
        <v>11</v>
      </c>
      <c r="N5" s="11" t="s">
        <v>6</v>
      </c>
      <c r="O5" s="11" t="s">
        <v>6</v>
      </c>
      <c r="P5" s="10">
        <v>0.25</v>
      </c>
      <c r="Q5" s="11">
        <v>17</v>
      </c>
      <c r="R5" s="10">
        <v>0.28999999999999998</v>
      </c>
      <c r="S5" s="11">
        <v>13</v>
      </c>
      <c r="T5" s="10">
        <v>0.13</v>
      </c>
      <c r="U5" s="11">
        <v>12</v>
      </c>
    </row>
  </sheetData>
  <sortState ref="A5:U5">
    <sortCondition ref="A1"/>
  </sortState>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0.17</v>
      </c>
      <c r="C5" s="16">
        <v>24</v>
      </c>
      <c r="D5" s="15">
        <v>0.23</v>
      </c>
      <c r="E5" s="16">
        <v>29</v>
      </c>
      <c r="F5" s="15">
        <v>0.14000000000000001</v>
      </c>
      <c r="G5" s="16">
        <v>27</v>
      </c>
      <c r="H5" s="15">
        <v>0.14000000000000001</v>
      </c>
      <c r="I5" s="16">
        <v>46</v>
      </c>
      <c r="J5" s="15">
        <v>0.15</v>
      </c>
      <c r="K5" s="16">
        <v>32</v>
      </c>
      <c r="L5" s="15">
        <v>0.12</v>
      </c>
      <c r="M5" s="16">
        <v>38</v>
      </c>
      <c r="N5" s="15">
        <v>0.25</v>
      </c>
      <c r="O5" s="16">
        <v>30</v>
      </c>
      <c r="P5" s="15">
        <v>0.17</v>
      </c>
      <c r="Q5" s="16">
        <v>47</v>
      </c>
      <c r="R5" s="15">
        <v>0.11</v>
      </c>
      <c r="S5" s="16">
        <v>24</v>
      </c>
      <c r="T5" s="15">
        <v>0.28000000000000003</v>
      </c>
      <c r="U5" s="16">
        <v>25</v>
      </c>
    </row>
    <row r="6" spans="1:21" x14ac:dyDescent="0.25">
      <c r="A6" t="s">
        <v>4</v>
      </c>
      <c r="B6" s="13" t="s">
        <v>6</v>
      </c>
      <c r="C6" s="13" t="s">
        <v>6</v>
      </c>
      <c r="D6" s="13" t="s">
        <v>6</v>
      </c>
      <c r="E6" s="13" t="s">
        <v>6</v>
      </c>
      <c r="F6" s="13" t="s">
        <v>6</v>
      </c>
      <c r="G6" s="13" t="s">
        <v>6</v>
      </c>
      <c r="H6" s="12">
        <v>0.21</v>
      </c>
      <c r="I6" s="13">
        <v>17</v>
      </c>
      <c r="J6" s="13" t="s">
        <v>6</v>
      </c>
      <c r="K6" s="13" t="s">
        <v>6</v>
      </c>
      <c r="L6" s="12">
        <v>0.14000000000000001</v>
      </c>
      <c r="M6" s="13">
        <v>22</v>
      </c>
      <c r="N6" s="12">
        <v>0.16</v>
      </c>
      <c r="O6" s="13">
        <v>29</v>
      </c>
      <c r="P6" s="13" t="s">
        <v>6</v>
      </c>
      <c r="Q6" s="13" t="s">
        <v>6</v>
      </c>
      <c r="R6" s="13" t="s">
        <v>6</v>
      </c>
      <c r="S6" s="13" t="s">
        <v>6</v>
      </c>
      <c r="T6" s="13" t="s">
        <v>6</v>
      </c>
      <c r="U6" s="13" t="s">
        <v>6</v>
      </c>
    </row>
    <row r="7" spans="1:21" ht="15.75" thickBot="1" x14ac:dyDescent="0.3">
      <c r="A7" s="6" t="s">
        <v>7</v>
      </c>
      <c r="B7" s="11" t="s">
        <v>6</v>
      </c>
      <c r="C7" s="11" t="s">
        <v>6</v>
      </c>
      <c r="D7" s="10">
        <v>0.19</v>
      </c>
      <c r="E7" s="11">
        <v>23</v>
      </c>
      <c r="F7" s="10">
        <v>0.12</v>
      </c>
      <c r="G7" s="11">
        <v>18</v>
      </c>
      <c r="H7" s="10">
        <v>0.15</v>
      </c>
      <c r="I7" s="11">
        <v>20</v>
      </c>
      <c r="J7" s="10">
        <v>0.16</v>
      </c>
      <c r="K7" s="11">
        <v>14</v>
      </c>
      <c r="L7" s="10">
        <v>0.14000000000000001</v>
      </c>
      <c r="M7" s="11">
        <v>22</v>
      </c>
      <c r="N7" s="10">
        <v>0.09</v>
      </c>
      <c r="O7" s="11">
        <v>22</v>
      </c>
      <c r="P7" s="10">
        <v>0.16</v>
      </c>
      <c r="Q7" s="11">
        <v>23</v>
      </c>
      <c r="R7" s="10">
        <v>0.26</v>
      </c>
      <c r="S7" s="11">
        <v>28</v>
      </c>
      <c r="T7" s="10">
        <v>0.09</v>
      </c>
      <c r="U7" s="11">
        <v>12</v>
      </c>
    </row>
  </sheetData>
  <sortState ref="A5:U7">
    <sortCondition ref="A1"/>
  </sortState>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0.27</v>
      </c>
      <c r="C5" s="13">
        <v>25</v>
      </c>
      <c r="D5" s="12">
        <v>0.3</v>
      </c>
      <c r="E5" s="13">
        <v>35</v>
      </c>
      <c r="F5" s="12">
        <v>0.19</v>
      </c>
      <c r="G5" s="13">
        <v>23</v>
      </c>
      <c r="H5" s="12">
        <v>0.19</v>
      </c>
      <c r="I5" s="13">
        <v>32</v>
      </c>
      <c r="J5" s="12">
        <v>0.22</v>
      </c>
      <c r="K5" s="13">
        <v>83</v>
      </c>
      <c r="L5" s="12">
        <v>0.18</v>
      </c>
      <c r="M5" s="13">
        <v>24</v>
      </c>
      <c r="N5" s="12">
        <v>0.19</v>
      </c>
      <c r="O5" s="13">
        <v>35</v>
      </c>
      <c r="P5" s="12">
        <v>0.43</v>
      </c>
      <c r="Q5" s="13">
        <v>30</v>
      </c>
      <c r="R5" s="12">
        <v>0.28999999999999998</v>
      </c>
      <c r="S5" s="13">
        <v>29</v>
      </c>
      <c r="T5" s="12">
        <v>0.37</v>
      </c>
      <c r="U5" s="13">
        <v>96</v>
      </c>
    </row>
    <row r="6" spans="1:21" ht="15.75" thickBot="1" x14ac:dyDescent="0.3">
      <c r="A6" s="6" t="s">
        <v>40</v>
      </c>
      <c r="B6" s="11" t="s">
        <v>6</v>
      </c>
      <c r="C6" s="11" t="s">
        <v>6</v>
      </c>
      <c r="D6" s="10">
        <v>0.48</v>
      </c>
      <c r="E6" s="11">
        <v>14</v>
      </c>
      <c r="F6" s="10">
        <v>0.22</v>
      </c>
      <c r="G6" s="11">
        <v>12</v>
      </c>
      <c r="H6" s="10">
        <v>0.22</v>
      </c>
      <c r="I6" s="11">
        <v>13</v>
      </c>
      <c r="J6" s="11" t="s">
        <v>6</v>
      </c>
      <c r="K6" s="11" t="s">
        <v>6</v>
      </c>
      <c r="L6" s="10">
        <v>0.23</v>
      </c>
      <c r="M6" s="11">
        <v>15</v>
      </c>
      <c r="N6" s="10">
        <v>0.19</v>
      </c>
      <c r="O6" s="11">
        <v>14</v>
      </c>
      <c r="P6" s="10">
        <v>0.44</v>
      </c>
      <c r="Q6" s="11">
        <v>19</v>
      </c>
      <c r="R6" s="11" t="s">
        <v>6</v>
      </c>
      <c r="S6" s="11" t="s">
        <v>6</v>
      </c>
      <c r="T6" s="11" t="s">
        <v>6</v>
      </c>
      <c r="U6" s="11" t="s">
        <v>6</v>
      </c>
    </row>
  </sheetData>
  <sortState ref="A5:U6">
    <sortCondition ref="A1"/>
  </sortState>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0">
        <v>0.3</v>
      </c>
      <c r="C5" s="11">
        <v>11</v>
      </c>
      <c r="D5" s="10">
        <v>0.16</v>
      </c>
      <c r="E5" s="11">
        <v>17</v>
      </c>
      <c r="F5" s="10">
        <v>0.22</v>
      </c>
      <c r="G5" s="11">
        <v>22</v>
      </c>
      <c r="H5" s="10">
        <v>0.19</v>
      </c>
      <c r="I5" s="11">
        <v>22</v>
      </c>
      <c r="J5" s="10">
        <v>0.33</v>
      </c>
      <c r="K5" s="11">
        <v>11</v>
      </c>
      <c r="L5" s="10">
        <v>0.19</v>
      </c>
      <c r="M5" s="11">
        <v>25</v>
      </c>
      <c r="N5" s="10">
        <v>0.38</v>
      </c>
      <c r="O5" s="11">
        <v>19</v>
      </c>
      <c r="P5" s="10">
        <v>0.28000000000000003</v>
      </c>
      <c r="Q5" s="11">
        <v>24</v>
      </c>
      <c r="R5" s="10">
        <v>0.39</v>
      </c>
      <c r="S5" s="11">
        <v>22</v>
      </c>
      <c r="T5" s="10">
        <v>0.25</v>
      </c>
      <c r="U5" s="11">
        <v>15</v>
      </c>
    </row>
  </sheetData>
  <sortState ref="A5:U5">
    <sortCondition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78</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380</v>
      </c>
      <c r="B5" s="17" t="str">
        <f>HYPERLINK("#u71706000i!a1","Hoved institution")</f>
        <v>Hoved institution</v>
      </c>
      <c r="C5" s="12">
        <v>0.01</v>
      </c>
      <c r="D5" s="13">
        <v>634</v>
      </c>
      <c r="E5" s="12">
        <v>0.01</v>
      </c>
      <c r="F5" s="13">
        <v>712</v>
      </c>
      <c r="G5" s="12">
        <v>0.01</v>
      </c>
      <c r="H5" s="13">
        <v>776</v>
      </c>
      <c r="I5" s="12">
        <v>0.01</v>
      </c>
      <c r="J5" s="13">
        <v>819</v>
      </c>
      <c r="K5" s="12">
        <v>0.01</v>
      </c>
      <c r="L5" s="13">
        <v>832</v>
      </c>
      <c r="M5" s="12">
        <v>0</v>
      </c>
      <c r="N5" s="13">
        <v>617</v>
      </c>
      <c r="O5" s="12">
        <v>0</v>
      </c>
      <c r="P5" s="13">
        <v>516</v>
      </c>
      <c r="Q5" s="12">
        <v>0.01</v>
      </c>
      <c r="R5" s="13">
        <v>487</v>
      </c>
      <c r="S5" s="12">
        <v>0.01</v>
      </c>
      <c r="T5" s="13">
        <v>534</v>
      </c>
      <c r="U5" s="12">
        <v>0.01</v>
      </c>
      <c r="V5" s="13">
        <v>450</v>
      </c>
    </row>
    <row r="6" spans="1:22" ht="15.75" thickBot="1" x14ac:dyDescent="0.3">
      <c r="A6" s="6" t="s">
        <v>381</v>
      </c>
      <c r="B6" s="9" t="str">
        <f>HYPERLINK("#u71716200i!a1","Hoved institution")</f>
        <v>Hoved institution</v>
      </c>
      <c r="C6" s="11"/>
      <c r="D6" s="11"/>
      <c r="E6" s="11"/>
      <c r="F6" s="11"/>
      <c r="G6" s="11"/>
      <c r="H6" s="11"/>
      <c r="I6" s="11"/>
      <c r="J6" s="11"/>
      <c r="K6" s="10">
        <v>0.01</v>
      </c>
      <c r="L6" s="11">
        <v>23</v>
      </c>
      <c r="M6" s="10">
        <v>0.01</v>
      </c>
      <c r="N6" s="11">
        <v>245</v>
      </c>
      <c r="O6" s="10">
        <v>0.01</v>
      </c>
      <c r="P6" s="11">
        <v>292</v>
      </c>
      <c r="Q6" s="10">
        <v>0.01</v>
      </c>
      <c r="R6" s="11">
        <v>357</v>
      </c>
      <c r="S6" s="10">
        <v>0.01</v>
      </c>
      <c r="T6" s="11">
        <v>377</v>
      </c>
      <c r="U6" s="10">
        <v>0.01</v>
      </c>
      <c r="V6" s="11">
        <v>492</v>
      </c>
    </row>
  </sheetData>
  <sortState ref="A5:V6">
    <sortCondition ref="A1"/>
  </sortState>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0.28000000000000003</v>
      </c>
      <c r="C5" s="16">
        <v>15</v>
      </c>
      <c r="D5" s="15">
        <v>0.22</v>
      </c>
      <c r="E5" s="16">
        <v>17</v>
      </c>
      <c r="F5" s="15">
        <v>0.23</v>
      </c>
      <c r="G5" s="16">
        <v>16</v>
      </c>
      <c r="H5" s="15">
        <v>0.24</v>
      </c>
      <c r="I5" s="16">
        <v>30</v>
      </c>
      <c r="J5" s="15">
        <v>0.37</v>
      </c>
      <c r="K5" s="16">
        <v>23</v>
      </c>
      <c r="L5" s="15">
        <v>0.19</v>
      </c>
      <c r="M5" s="16">
        <v>91</v>
      </c>
      <c r="N5" s="15">
        <v>0.26</v>
      </c>
      <c r="O5" s="16">
        <v>61</v>
      </c>
      <c r="P5" s="15">
        <v>0.24</v>
      </c>
      <c r="Q5" s="16">
        <v>53</v>
      </c>
      <c r="R5" s="15">
        <v>0.27</v>
      </c>
      <c r="S5" s="16">
        <v>62</v>
      </c>
      <c r="T5" s="15">
        <v>0.25</v>
      </c>
      <c r="U5" s="16">
        <v>58</v>
      </c>
    </row>
    <row r="6" spans="1:21" ht="15.75" thickBot="1" x14ac:dyDescent="0.3">
      <c r="A6" s="6" t="s">
        <v>7</v>
      </c>
      <c r="B6" s="11" t="s">
        <v>6</v>
      </c>
      <c r="C6" s="11" t="s">
        <v>6</v>
      </c>
      <c r="D6" s="10">
        <v>0.26</v>
      </c>
      <c r="E6" s="11">
        <v>16</v>
      </c>
      <c r="F6" s="10">
        <v>0.2</v>
      </c>
      <c r="G6" s="11">
        <v>18</v>
      </c>
      <c r="H6" s="10">
        <v>0.22</v>
      </c>
      <c r="I6" s="11">
        <v>25</v>
      </c>
      <c r="J6" s="10">
        <v>0.25</v>
      </c>
      <c r="K6" s="11">
        <v>29</v>
      </c>
      <c r="L6" s="10">
        <v>0.27</v>
      </c>
      <c r="M6" s="11">
        <v>25</v>
      </c>
      <c r="N6" s="10">
        <v>0.33</v>
      </c>
      <c r="O6" s="11">
        <v>25</v>
      </c>
      <c r="P6" s="10">
        <v>0.39</v>
      </c>
      <c r="Q6" s="11">
        <v>33</v>
      </c>
      <c r="R6" s="10">
        <v>0.31</v>
      </c>
      <c r="S6" s="11">
        <v>27</v>
      </c>
      <c r="T6" s="10">
        <v>0.31</v>
      </c>
      <c r="U6" s="11">
        <v>28</v>
      </c>
    </row>
  </sheetData>
  <sortState ref="A5:U6">
    <sortCondition ref="A1"/>
  </sortState>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0.24</v>
      </c>
      <c r="C5" s="13">
        <v>34</v>
      </c>
      <c r="D5" s="12">
        <v>0.2</v>
      </c>
      <c r="E5" s="13">
        <v>45</v>
      </c>
      <c r="F5" s="12">
        <v>0.22</v>
      </c>
      <c r="G5" s="13">
        <v>34</v>
      </c>
      <c r="H5" s="12">
        <v>0.19</v>
      </c>
      <c r="I5" s="13">
        <v>58</v>
      </c>
      <c r="J5" s="12">
        <v>0.24</v>
      </c>
      <c r="K5" s="13">
        <v>48</v>
      </c>
      <c r="L5" s="12">
        <v>0.11</v>
      </c>
      <c r="M5" s="13">
        <v>70</v>
      </c>
      <c r="N5" s="12">
        <v>0.17</v>
      </c>
      <c r="O5" s="13">
        <v>78</v>
      </c>
      <c r="P5" s="12">
        <v>0.28000000000000003</v>
      </c>
      <c r="Q5" s="13">
        <v>64</v>
      </c>
      <c r="R5" s="12">
        <v>0.2</v>
      </c>
      <c r="S5" s="13">
        <v>74</v>
      </c>
      <c r="T5" s="12">
        <v>0.24</v>
      </c>
      <c r="U5" s="13">
        <v>70</v>
      </c>
    </row>
    <row r="6" spans="1:21" ht="15.75" thickBot="1" x14ac:dyDescent="0.3">
      <c r="A6" s="6" t="s">
        <v>40</v>
      </c>
      <c r="B6" s="11"/>
      <c r="C6" s="11"/>
      <c r="D6" s="11"/>
      <c r="E6" s="11"/>
      <c r="F6" s="11"/>
      <c r="G6" s="11"/>
      <c r="H6" s="11"/>
      <c r="I6" s="11"/>
      <c r="J6" s="11"/>
      <c r="K6" s="11"/>
      <c r="L6" s="11" t="s">
        <v>6</v>
      </c>
      <c r="M6" s="11" t="s">
        <v>6</v>
      </c>
      <c r="N6" s="11" t="s">
        <v>6</v>
      </c>
      <c r="O6" s="11" t="s">
        <v>6</v>
      </c>
      <c r="P6" s="10">
        <v>0.3</v>
      </c>
      <c r="Q6" s="11">
        <v>10</v>
      </c>
      <c r="R6" s="10">
        <v>0.37</v>
      </c>
      <c r="S6" s="11">
        <v>22</v>
      </c>
      <c r="T6" s="11" t="s">
        <v>6</v>
      </c>
      <c r="U6" s="11" t="s">
        <v>6</v>
      </c>
    </row>
  </sheetData>
  <sortState ref="A5:U6">
    <sortCondition ref="A1"/>
  </sortState>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452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t="s">
        <v>6</v>
      </c>
      <c r="C5" s="11" t="s">
        <v>6</v>
      </c>
      <c r="D5" s="10">
        <v>0.28000000000000003</v>
      </c>
      <c r="E5" s="11">
        <v>12</v>
      </c>
      <c r="F5" s="10">
        <v>0.17</v>
      </c>
      <c r="G5" s="11">
        <v>14</v>
      </c>
      <c r="H5" s="10">
        <v>0.25</v>
      </c>
      <c r="I5" s="11">
        <v>18</v>
      </c>
      <c r="J5" s="10">
        <v>0.32</v>
      </c>
      <c r="K5" s="11">
        <v>18</v>
      </c>
      <c r="L5" s="10">
        <v>0.28000000000000003</v>
      </c>
      <c r="M5" s="11">
        <v>17</v>
      </c>
      <c r="N5" s="10">
        <v>0.22</v>
      </c>
      <c r="O5" s="11">
        <v>19</v>
      </c>
      <c r="P5" s="10">
        <v>0.25</v>
      </c>
      <c r="Q5" s="11">
        <v>17</v>
      </c>
      <c r="R5" s="10">
        <v>0.22</v>
      </c>
      <c r="S5" s="11">
        <v>17</v>
      </c>
      <c r="T5" s="10">
        <v>0.53</v>
      </c>
      <c r="U5" s="11">
        <v>13</v>
      </c>
    </row>
  </sheetData>
  <sortState ref="A5:U5">
    <sortCondition ref="A1"/>
  </sortState>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35" bestFit="1" customWidth="1"/>
    <col min="6" max="6" width="5" bestFit="1" customWidth="1"/>
    <col min="7" max="7" width="2.42578125" bestFit="1" customWidth="1"/>
  </cols>
  <sheetData>
    <row r="1" spans="1:7" x14ac:dyDescent="0.25">
      <c r="A1" s="2" t="str">
        <f>HYPERLINK("#u438!a1","Tilbage til Æstetiske fag (hum.), kand.")</f>
        <v>Tilbage til Æstetiske fag (hum.), kand.</v>
      </c>
    </row>
    <row r="2" spans="1:7" ht="15.75" thickBot="1" x14ac:dyDescent="0.3">
      <c r="A2" s="1" t="s">
        <v>451</v>
      </c>
      <c r="B2" s="1"/>
    </row>
    <row r="3" spans="1:7" x14ac:dyDescent="0.25">
      <c r="A3" s="3"/>
      <c r="B3" s="7"/>
      <c r="C3" s="7"/>
      <c r="D3" s="7"/>
      <c r="E3" s="7"/>
      <c r="F3" s="7">
        <v>2004</v>
      </c>
      <c r="G3" s="7"/>
    </row>
    <row r="4" spans="1:7" x14ac:dyDescent="0.25">
      <c r="A4" s="4"/>
      <c r="B4" s="8"/>
      <c r="C4" s="8"/>
      <c r="D4" s="8"/>
      <c r="E4" s="8"/>
      <c r="F4" s="8" t="s">
        <v>1</v>
      </c>
      <c r="G4" s="8" t="s">
        <v>2</v>
      </c>
    </row>
    <row r="5" spans="1:7" ht="15.75" thickBot="1" x14ac:dyDescent="0.3">
      <c r="A5" s="6" t="s">
        <v>27</v>
      </c>
      <c r="B5" s="11"/>
      <c r="C5" s="11"/>
      <c r="D5" s="11"/>
      <c r="E5" s="11"/>
      <c r="F5" s="11" t="s">
        <v>6</v>
      </c>
      <c r="G5" s="11" t="s">
        <v>6</v>
      </c>
    </row>
  </sheetData>
  <sortState ref="A5:G5">
    <sortCondition ref="A1"/>
  </sortState>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HYPERLINK("#u438!a1","Tilbage til Æstetiske fag (hum.), kand.")</f>
        <v>Tilbage til Æstetiske fag (hum.), kand.</v>
      </c>
    </row>
    <row r="2" spans="1:21" ht="15.75" thickBot="1" x14ac:dyDescent="0.3">
      <c r="A2" s="1" t="s">
        <v>450</v>
      </c>
      <c r="B2" s="1"/>
    </row>
    <row r="3" spans="1:21" x14ac:dyDescent="0.25">
      <c r="A3" s="3"/>
      <c r="B3" s="7">
        <v>2002</v>
      </c>
      <c r="C3" s="7"/>
      <c r="D3" s="7">
        <v>2003</v>
      </c>
      <c r="E3" s="7"/>
      <c r="F3" s="7">
        <v>2004</v>
      </c>
      <c r="G3" s="7"/>
      <c r="H3" s="7">
        <v>2005</v>
      </c>
      <c r="I3" s="7"/>
      <c r="J3" s="7">
        <v>2006</v>
      </c>
      <c r="K3" s="7"/>
      <c r="L3" s="7">
        <v>2007</v>
      </c>
      <c r="M3" s="7"/>
      <c r="N3" s="7"/>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c r="O4" s="8"/>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t="s">
        <v>6</v>
      </c>
      <c r="I5" s="13" t="s">
        <v>6</v>
      </c>
      <c r="J5" s="13" t="s">
        <v>6</v>
      </c>
      <c r="K5" s="13" t="s">
        <v>6</v>
      </c>
      <c r="L5" s="13" t="s">
        <v>6</v>
      </c>
      <c r="M5" s="13" t="s">
        <v>6</v>
      </c>
      <c r="N5" s="13"/>
      <c r="O5" s="13"/>
      <c r="P5" s="13" t="s">
        <v>6</v>
      </c>
      <c r="Q5" s="13" t="s">
        <v>6</v>
      </c>
      <c r="R5" s="13" t="s">
        <v>6</v>
      </c>
      <c r="S5" s="13" t="s">
        <v>6</v>
      </c>
      <c r="T5" s="13"/>
      <c r="U5" s="13"/>
    </row>
    <row r="6" spans="1:21" ht="15.75" thickBot="1" x14ac:dyDescent="0.3">
      <c r="A6" s="6" t="s">
        <v>40</v>
      </c>
      <c r="B6" s="11"/>
      <c r="C6" s="11"/>
      <c r="D6" s="11" t="s">
        <v>6</v>
      </c>
      <c r="E6" s="11" t="s">
        <v>6</v>
      </c>
      <c r="F6" s="11"/>
      <c r="G6" s="11"/>
      <c r="H6" s="11" t="s">
        <v>6</v>
      </c>
      <c r="I6" s="11" t="s">
        <v>6</v>
      </c>
      <c r="J6" s="11" t="s">
        <v>6</v>
      </c>
      <c r="K6" s="11" t="s">
        <v>6</v>
      </c>
      <c r="L6" s="11"/>
      <c r="M6" s="11"/>
      <c r="N6" s="11"/>
      <c r="O6" s="11"/>
      <c r="P6" s="11"/>
      <c r="Q6" s="11"/>
      <c r="R6" s="11" t="s">
        <v>6</v>
      </c>
      <c r="S6" s="11" t="s">
        <v>6</v>
      </c>
      <c r="T6" s="11" t="s">
        <v>6</v>
      </c>
      <c r="U6" s="11" t="s">
        <v>6</v>
      </c>
    </row>
  </sheetData>
  <sortState ref="A5:U6">
    <sortCondition ref="A1"/>
  </sortState>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s>
  <sheetData>
    <row r="1" spans="1:7" x14ac:dyDescent="0.25">
      <c r="A1" s="2" t="str">
        <f>HYPERLINK("#u438!a1","Tilbage til Æstetiske fag (hum.), kand.")</f>
        <v>Tilbage til Æstetiske fag (hum.), kand.</v>
      </c>
    </row>
    <row r="2" spans="1:7" ht="15.75" thickBot="1" x14ac:dyDescent="0.3">
      <c r="A2" s="1" t="s">
        <v>449</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ht="15.75" thickBot="1" x14ac:dyDescent="0.3">
      <c r="A5" s="6" t="s">
        <v>7</v>
      </c>
      <c r="B5" s="11" t="s">
        <v>6</v>
      </c>
      <c r="C5" s="11" t="s">
        <v>6</v>
      </c>
      <c r="D5" s="11" t="s">
        <v>6</v>
      </c>
      <c r="E5" s="11" t="s">
        <v>6</v>
      </c>
      <c r="F5" s="11" t="s">
        <v>6</v>
      </c>
      <c r="G5" s="11" t="s">
        <v>6</v>
      </c>
    </row>
  </sheetData>
  <sortState ref="A5:G5">
    <sortCondition ref="A1"/>
  </sortState>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heetViews>
  <sheetFormatPr defaultRowHeight="15" x14ac:dyDescent="0.25"/>
  <cols>
    <col min="1" max="1" width="3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HYPERLINK("#u438!a1","Tilbage til Æstetiske fag (hum.), kand.")</f>
        <v>Tilbage til Æstetiske fag (hum.), kand.</v>
      </c>
    </row>
    <row r="2" spans="1:17" ht="15.75" thickBot="1" x14ac:dyDescent="0.3">
      <c r="A2" s="1" t="s">
        <v>448</v>
      </c>
      <c r="B2" s="1"/>
    </row>
    <row r="3" spans="1:17" x14ac:dyDescent="0.25">
      <c r="A3" s="3"/>
      <c r="B3" s="7">
        <v>2002</v>
      </c>
      <c r="C3" s="7"/>
      <c r="D3" s="7">
        <v>2003</v>
      </c>
      <c r="E3" s="7"/>
      <c r="F3" s="7">
        <v>2004</v>
      </c>
      <c r="G3" s="7"/>
      <c r="H3" s="7">
        <v>2005</v>
      </c>
      <c r="I3" s="7"/>
      <c r="J3" s="7">
        <v>2006</v>
      </c>
      <c r="K3" s="7"/>
      <c r="L3" s="7">
        <v>2007</v>
      </c>
      <c r="M3" s="7"/>
      <c r="N3" s="7">
        <v>2008</v>
      </c>
      <c r="O3" s="7"/>
      <c r="P3" s="7">
        <v>2009</v>
      </c>
      <c r="Q3" s="7"/>
    </row>
    <row r="4" spans="1:17"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row>
    <row r="5" spans="1:17" x14ac:dyDescent="0.25">
      <c r="A5" s="14" t="s">
        <v>27</v>
      </c>
      <c r="B5" s="16" t="s">
        <v>6</v>
      </c>
      <c r="C5" s="16" t="s">
        <v>6</v>
      </c>
      <c r="D5" s="16" t="s">
        <v>6</v>
      </c>
      <c r="E5" s="16" t="s">
        <v>6</v>
      </c>
      <c r="F5" s="16"/>
      <c r="G5" s="16"/>
      <c r="H5" s="16" t="s">
        <v>6</v>
      </c>
      <c r="I5" s="16" t="s">
        <v>6</v>
      </c>
      <c r="J5" s="16" t="s">
        <v>6</v>
      </c>
      <c r="K5" s="16" t="s">
        <v>6</v>
      </c>
      <c r="L5" s="16" t="s">
        <v>6</v>
      </c>
      <c r="M5" s="16" t="s">
        <v>6</v>
      </c>
      <c r="N5" s="16" t="s">
        <v>6</v>
      </c>
      <c r="O5" s="16" t="s">
        <v>6</v>
      </c>
      <c r="P5" s="16" t="s">
        <v>6</v>
      </c>
      <c r="Q5" s="16" t="s">
        <v>6</v>
      </c>
    </row>
    <row r="6" spans="1:17" ht="15.75" thickBot="1" x14ac:dyDescent="0.3">
      <c r="A6" s="6" t="s">
        <v>7</v>
      </c>
      <c r="B6" s="10">
        <v>0.27</v>
      </c>
      <c r="C6" s="11">
        <v>12</v>
      </c>
      <c r="D6" s="10">
        <v>0.31</v>
      </c>
      <c r="E6" s="11">
        <v>17</v>
      </c>
      <c r="F6" s="11" t="s">
        <v>6</v>
      </c>
      <c r="G6" s="11" t="s">
        <v>6</v>
      </c>
      <c r="H6" s="11"/>
      <c r="I6" s="11"/>
      <c r="J6" s="11"/>
      <c r="K6" s="11"/>
      <c r="L6" s="11"/>
      <c r="M6" s="11"/>
      <c r="N6" s="11"/>
      <c r="O6" s="11"/>
      <c r="P6" s="11"/>
      <c r="Q6" s="11"/>
    </row>
  </sheetData>
  <sortState ref="A5:Q6">
    <sortCondition ref="A1"/>
  </sortState>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s>
  <sheetData>
    <row r="1" spans="1:7" x14ac:dyDescent="0.25">
      <c r="A1" s="2" t="str">
        <f>HYPERLINK("#u438!a1","Tilbage til Æstetiske fag (hum.), kand.")</f>
        <v>Tilbage til Æstetiske fag (hum.), kand.</v>
      </c>
    </row>
    <row r="2" spans="1:7" ht="15.75" thickBot="1" x14ac:dyDescent="0.3">
      <c r="A2" s="1" t="s">
        <v>447</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ht="15.75" thickBot="1" x14ac:dyDescent="0.3">
      <c r="A5" s="6" t="s">
        <v>7</v>
      </c>
      <c r="B5" s="11" t="s">
        <v>6</v>
      </c>
      <c r="C5" s="11" t="s">
        <v>6</v>
      </c>
      <c r="D5" s="11" t="s">
        <v>6</v>
      </c>
      <c r="E5" s="11" t="s">
        <v>6</v>
      </c>
      <c r="F5" s="11" t="s">
        <v>6</v>
      </c>
      <c r="G5" s="11" t="s">
        <v>6</v>
      </c>
    </row>
  </sheetData>
  <sortState ref="A5:G5">
    <sortCondition ref="A1"/>
  </sortState>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42578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446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38</v>
      </c>
      <c r="B5" s="16" t="s">
        <v>6</v>
      </c>
      <c r="C5" s="16" t="s">
        <v>6</v>
      </c>
      <c r="D5" s="16" t="s">
        <v>6</v>
      </c>
      <c r="E5" s="16" t="s">
        <v>6</v>
      </c>
      <c r="F5" s="16" t="s">
        <v>6</v>
      </c>
      <c r="G5" s="16" t="s">
        <v>6</v>
      </c>
      <c r="H5" s="16" t="s">
        <v>6</v>
      </c>
      <c r="I5" s="16" t="s">
        <v>6</v>
      </c>
      <c r="J5" s="16" t="s">
        <v>6</v>
      </c>
      <c r="K5" s="16" t="s">
        <v>6</v>
      </c>
      <c r="L5" s="15">
        <v>0.15</v>
      </c>
      <c r="M5" s="16">
        <v>12</v>
      </c>
      <c r="N5" s="15">
        <v>0.15</v>
      </c>
      <c r="O5" s="16">
        <v>13</v>
      </c>
      <c r="P5" s="15">
        <v>0.22</v>
      </c>
      <c r="Q5" s="16">
        <v>15</v>
      </c>
      <c r="R5" s="16" t="s">
        <v>6</v>
      </c>
      <c r="S5" s="16" t="s">
        <v>6</v>
      </c>
      <c r="T5" s="15">
        <v>0.41</v>
      </c>
      <c r="U5" s="16">
        <v>17</v>
      </c>
    </row>
    <row r="6" spans="1:21" ht="15.75" thickBot="1" x14ac:dyDescent="0.3">
      <c r="A6" s="6" t="s">
        <v>4</v>
      </c>
      <c r="B6" s="11"/>
      <c r="C6" s="11"/>
      <c r="D6" s="11"/>
      <c r="E6" s="11"/>
      <c r="F6" s="11"/>
      <c r="G6" s="11"/>
      <c r="H6" s="11"/>
      <c r="I6" s="11"/>
      <c r="J6" s="11"/>
      <c r="K6" s="11"/>
      <c r="L6" s="11"/>
      <c r="M6" s="11"/>
      <c r="N6" s="11" t="s">
        <v>6</v>
      </c>
      <c r="O6" s="11" t="s">
        <v>6</v>
      </c>
      <c r="P6" s="10">
        <v>0.28000000000000003</v>
      </c>
      <c r="Q6" s="11">
        <v>26</v>
      </c>
      <c r="R6" s="10">
        <v>0.23</v>
      </c>
      <c r="S6" s="11">
        <v>52</v>
      </c>
      <c r="T6" s="10">
        <v>0.27</v>
      </c>
      <c r="U6" s="11">
        <v>58</v>
      </c>
    </row>
  </sheetData>
  <sortState ref="A5:U6">
    <sortCondition ref="A1"/>
  </sortState>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HYPERLINK("#u438!a1","Tilbage til Æstetiske fag (hum.), kand.")</f>
        <v>Tilbage til Æstetiske fag (hum.), kand.</v>
      </c>
    </row>
    <row r="2" spans="1:21" ht="15.75" thickBot="1" x14ac:dyDescent="0.3">
      <c r="A2" s="1" t="s">
        <v>445</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38</v>
      </c>
      <c r="B5" s="11"/>
      <c r="C5" s="11"/>
      <c r="D5" s="11"/>
      <c r="E5" s="11"/>
      <c r="F5" s="11"/>
      <c r="G5" s="11"/>
      <c r="H5" s="11"/>
      <c r="I5" s="11"/>
      <c r="J5" s="11"/>
      <c r="K5" s="11"/>
      <c r="L5" s="11" t="s">
        <v>6</v>
      </c>
      <c r="M5" s="11" t="s">
        <v>6</v>
      </c>
      <c r="N5" s="11" t="s">
        <v>6</v>
      </c>
      <c r="O5" s="11" t="s">
        <v>6</v>
      </c>
      <c r="P5" s="11" t="s">
        <v>6</v>
      </c>
      <c r="Q5" s="11" t="s">
        <v>6</v>
      </c>
      <c r="R5" s="10">
        <v>0.43</v>
      </c>
      <c r="S5" s="11">
        <v>19</v>
      </c>
      <c r="T5" s="10">
        <v>0.34</v>
      </c>
      <c r="U5" s="11">
        <v>26</v>
      </c>
    </row>
  </sheetData>
  <sortState ref="A5:U5">
    <sortCondition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heetViews>
  <sheetFormatPr defaultRowHeight="15" x14ac:dyDescent="0.25"/>
  <cols>
    <col min="1" max="1" width="56.85546875" bestFit="1" customWidth="1"/>
    <col min="2" max="2" width="12.7109375" bestFit="1" customWidth="1"/>
    <col min="3" max="3" width="5" bestFit="1" customWidth="1"/>
    <col min="4" max="4" width="4"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77</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367</v>
      </c>
      <c r="B5" s="17" t="str">
        <f>HYPERLINK("#u54096000i!a1","Hoved institution")</f>
        <v>Hoved institution</v>
      </c>
      <c r="C5" s="13"/>
      <c r="D5" s="13"/>
      <c r="E5" s="13" t="s">
        <v>6</v>
      </c>
      <c r="F5" s="13" t="s">
        <v>6</v>
      </c>
      <c r="G5" s="13"/>
      <c r="H5" s="13"/>
      <c r="I5" s="13"/>
      <c r="J5" s="13"/>
      <c r="K5" s="13"/>
      <c r="L5" s="13"/>
      <c r="M5" s="13"/>
      <c r="N5" s="13"/>
      <c r="O5" s="13"/>
      <c r="P5" s="13"/>
      <c r="Q5" s="13"/>
      <c r="R5" s="13"/>
      <c r="S5" s="13"/>
      <c r="T5" s="13"/>
      <c r="U5" s="13"/>
      <c r="V5" s="13"/>
    </row>
    <row r="6" spans="1:22" x14ac:dyDescent="0.25">
      <c r="A6" t="s">
        <v>366</v>
      </c>
      <c r="B6" s="17" t="str">
        <f>HYPERLINK("#u54076000i!a1","Hoved institution")</f>
        <v>Hoved institution</v>
      </c>
      <c r="C6" s="13" t="s">
        <v>6</v>
      </c>
      <c r="D6" s="13" t="s">
        <v>6</v>
      </c>
      <c r="E6" s="13"/>
      <c r="F6" s="13"/>
      <c r="G6" s="13"/>
      <c r="H6" s="13"/>
      <c r="I6" s="13"/>
      <c r="J6" s="13"/>
      <c r="K6" s="13"/>
      <c r="L6" s="13"/>
      <c r="M6" s="13"/>
      <c r="N6" s="13"/>
      <c r="O6" s="13"/>
      <c r="P6" s="13"/>
      <c r="Q6" s="13"/>
      <c r="R6" s="13"/>
      <c r="S6" s="13"/>
      <c r="T6" s="13"/>
      <c r="U6" s="13" t="s">
        <v>6</v>
      </c>
      <c r="V6" s="13" t="s">
        <v>6</v>
      </c>
    </row>
    <row r="7" spans="1:22" x14ac:dyDescent="0.25">
      <c r="A7" t="s">
        <v>376</v>
      </c>
      <c r="B7" s="17" t="str">
        <f>HYPERLINK("#u62376200i!a1","Hoved institution")</f>
        <v>Hoved institution</v>
      </c>
      <c r="C7" s="12">
        <v>0.22</v>
      </c>
      <c r="D7" s="13">
        <v>11</v>
      </c>
      <c r="E7" s="12">
        <v>0.25</v>
      </c>
      <c r="F7" s="13">
        <v>15</v>
      </c>
      <c r="G7" s="13" t="s">
        <v>6</v>
      </c>
      <c r="H7" s="13" t="s">
        <v>6</v>
      </c>
      <c r="I7" s="13" t="s">
        <v>6</v>
      </c>
      <c r="J7" s="13" t="s">
        <v>6</v>
      </c>
      <c r="K7" s="13" t="s">
        <v>6</v>
      </c>
      <c r="L7" s="13" t="s">
        <v>6</v>
      </c>
      <c r="M7" s="12">
        <v>0.04</v>
      </c>
      <c r="N7" s="13">
        <v>11</v>
      </c>
      <c r="O7" s="12">
        <v>0.1</v>
      </c>
      <c r="P7" s="13">
        <v>11</v>
      </c>
      <c r="Q7" s="12">
        <v>0.17</v>
      </c>
      <c r="R7" s="13">
        <v>11</v>
      </c>
      <c r="S7" s="13" t="s">
        <v>6</v>
      </c>
      <c r="T7" s="13" t="s">
        <v>6</v>
      </c>
      <c r="U7" s="13" t="s">
        <v>6</v>
      </c>
      <c r="V7" s="13" t="s">
        <v>6</v>
      </c>
    </row>
    <row r="8" spans="1:22" x14ac:dyDescent="0.25">
      <c r="A8" t="s">
        <v>371</v>
      </c>
      <c r="B8" s="17" t="str">
        <f>HYPERLINK("#u54536200i!a1","Hoved institution")</f>
        <v>Hoved institution</v>
      </c>
      <c r="C8" s="12">
        <v>0.21</v>
      </c>
      <c r="D8" s="13">
        <v>12</v>
      </c>
      <c r="E8" s="12">
        <v>0.11</v>
      </c>
      <c r="F8" s="13">
        <v>23</v>
      </c>
      <c r="G8" s="12">
        <v>7.0000000000000007E-2</v>
      </c>
      <c r="H8" s="13">
        <v>17</v>
      </c>
      <c r="I8" s="12">
        <v>0.09</v>
      </c>
      <c r="J8" s="13">
        <v>19</v>
      </c>
      <c r="K8" s="12">
        <v>7.0000000000000007E-2</v>
      </c>
      <c r="L8" s="13">
        <v>24</v>
      </c>
      <c r="M8" s="12">
        <v>0.05</v>
      </c>
      <c r="N8" s="13">
        <v>29</v>
      </c>
      <c r="O8" s="12">
        <v>0.09</v>
      </c>
      <c r="P8" s="13">
        <v>31</v>
      </c>
      <c r="Q8" s="12">
        <v>0.17</v>
      </c>
      <c r="R8" s="13">
        <v>38</v>
      </c>
      <c r="S8" s="12">
        <v>0.17</v>
      </c>
      <c r="T8" s="13">
        <v>23</v>
      </c>
      <c r="U8" s="12">
        <v>0.23</v>
      </c>
      <c r="V8" s="13">
        <v>22</v>
      </c>
    </row>
    <row r="9" spans="1:22" x14ac:dyDescent="0.25">
      <c r="A9" t="s">
        <v>374</v>
      </c>
      <c r="B9" s="17" t="str">
        <f>HYPERLINK("#u62316200i!a1","Hoved institution")</f>
        <v>Hoved institution</v>
      </c>
      <c r="C9" s="12">
        <v>0.04</v>
      </c>
      <c r="D9" s="13">
        <v>21</v>
      </c>
      <c r="E9" s="12">
        <v>0.03</v>
      </c>
      <c r="F9" s="13">
        <v>19</v>
      </c>
      <c r="G9" s="12">
        <v>7.0000000000000007E-2</v>
      </c>
      <c r="H9" s="13">
        <v>16</v>
      </c>
      <c r="I9" s="12">
        <v>0.03</v>
      </c>
      <c r="J9" s="13">
        <v>12</v>
      </c>
      <c r="K9" s="12">
        <v>0</v>
      </c>
      <c r="L9" s="13">
        <v>16</v>
      </c>
      <c r="M9" s="12">
        <v>0</v>
      </c>
      <c r="N9" s="13">
        <v>12</v>
      </c>
      <c r="O9" s="12">
        <v>0</v>
      </c>
      <c r="P9" s="13">
        <v>13</v>
      </c>
      <c r="Q9" s="13" t="s">
        <v>6</v>
      </c>
      <c r="R9" s="13" t="s">
        <v>6</v>
      </c>
      <c r="S9" s="12">
        <v>7.0000000000000007E-2</v>
      </c>
      <c r="T9" s="13">
        <v>15</v>
      </c>
      <c r="U9" s="12">
        <v>0.02</v>
      </c>
      <c r="V9" s="13">
        <v>26</v>
      </c>
    </row>
    <row r="10" spans="1:22" x14ac:dyDescent="0.25">
      <c r="A10" t="s">
        <v>364</v>
      </c>
      <c r="B10" s="17" t="str">
        <f>HYPERLINK("#u54006000i!a1","Hoved institution")</f>
        <v>Hoved institution</v>
      </c>
      <c r="C10" s="13" t="s">
        <v>6</v>
      </c>
      <c r="D10" s="13" t="s">
        <v>6</v>
      </c>
      <c r="E10" s="13" t="s">
        <v>6</v>
      </c>
      <c r="F10" s="13" t="s">
        <v>6</v>
      </c>
      <c r="G10" s="13" t="s">
        <v>6</v>
      </c>
      <c r="H10" s="13" t="s">
        <v>6</v>
      </c>
      <c r="I10" s="13"/>
      <c r="J10" s="13"/>
      <c r="K10" s="13"/>
      <c r="L10" s="13"/>
      <c r="M10" s="13"/>
      <c r="N10" s="13"/>
      <c r="O10" s="13"/>
      <c r="P10" s="13"/>
      <c r="Q10" s="13" t="s">
        <v>6</v>
      </c>
      <c r="R10" s="13" t="s">
        <v>6</v>
      </c>
      <c r="S10" s="13" t="s">
        <v>6</v>
      </c>
      <c r="T10" s="13" t="s">
        <v>6</v>
      </c>
      <c r="U10" s="13"/>
      <c r="V10" s="13"/>
    </row>
    <row r="11" spans="1:22" x14ac:dyDescent="0.25">
      <c r="A11" t="s">
        <v>373</v>
      </c>
      <c r="B11" s="17" t="str">
        <f>HYPERLINK("#u62306200i!a1","Hoved institution")</f>
        <v>Hoved institution</v>
      </c>
      <c r="C11" s="12">
        <v>0.13</v>
      </c>
      <c r="D11" s="13">
        <v>62</v>
      </c>
      <c r="E11" s="12">
        <v>0.12</v>
      </c>
      <c r="F11" s="13">
        <v>91</v>
      </c>
      <c r="G11" s="12">
        <v>0.13</v>
      </c>
      <c r="H11" s="13">
        <v>60</v>
      </c>
      <c r="I11" s="12">
        <v>0.1</v>
      </c>
      <c r="J11" s="13">
        <v>63</v>
      </c>
      <c r="K11" s="12">
        <v>0.04</v>
      </c>
      <c r="L11" s="13">
        <v>43</v>
      </c>
      <c r="M11" s="12">
        <v>0.03</v>
      </c>
      <c r="N11" s="13">
        <v>59</v>
      </c>
      <c r="O11" s="12">
        <v>0.01</v>
      </c>
      <c r="P11" s="13">
        <v>47</v>
      </c>
      <c r="Q11" s="12">
        <v>0.11</v>
      </c>
      <c r="R11" s="13">
        <v>33</v>
      </c>
      <c r="S11" s="12">
        <v>0.18</v>
      </c>
      <c r="T11" s="13">
        <v>38</v>
      </c>
      <c r="U11" s="12">
        <v>0.12</v>
      </c>
      <c r="V11" s="13">
        <v>65</v>
      </c>
    </row>
    <row r="12" spans="1:22" x14ac:dyDescent="0.25">
      <c r="A12" t="s">
        <v>377</v>
      </c>
      <c r="B12" s="17" t="str">
        <f>HYPERLINK("#u62396200i!a1","Hoved institution")</f>
        <v>Hoved institution</v>
      </c>
      <c r="C12" s="12">
        <v>0.25</v>
      </c>
      <c r="D12" s="13">
        <v>19</v>
      </c>
      <c r="E12" s="12">
        <v>0.12</v>
      </c>
      <c r="F12" s="13">
        <v>27</v>
      </c>
      <c r="G12" s="12">
        <v>0.17</v>
      </c>
      <c r="H12" s="13">
        <v>29</v>
      </c>
      <c r="I12" s="12">
        <v>0.04</v>
      </c>
      <c r="J12" s="13">
        <v>21</v>
      </c>
      <c r="K12" s="12">
        <v>0.05</v>
      </c>
      <c r="L12" s="13">
        <v>24</v>
      </c>
      <c r="M12" s="12">
        <v>0.11</v>
      </c>
      <c r="N12" s="13">
        <v>33</v>
      </c>
      <c r="O12" s="12">
        <v>0.24</v>
      </c>
      <c r="P12" s="13">
        <v>31</v>
      </c>
      <c r="Q12" s="12">
        <v>0.18</v>
      </c>
      <c r="R12" s="13">
        <v>42</v>
      </c>
      <c r="S12" s="12">
        <v>0.27</v>
      </c>
      <c r="T12" s="13">
        <v>32</v>
      </c>
      <c r="U12" s="12">
        <v>0.14000000000000001</v>
      </c>
      <c r="V12" s="13">
        <v>34</v>
      </c>
    </row>
    <row r="13" spans="1:22" x14ac:dyDescent="0.25">
      <c r="A13" t="s">
        <v>372</v>
      </c>
      <c r="B13" s="17" t="str">
        <f>HYPERLINK("#u54546200i!a1","Hoved institution")</f>
        <v>Hoved institution</v>
      </c>
      <c r="C13" s="13" t="s">
        <v>6</v>
      </c>
      <c r="D13" s="13" t="s">
        <v>6</v>
      </c>
      <c r="E13" s="13" t="s">
        <v>6</v>
      </c>
      <c r="F13" s="13" t="s">
        <v>6</v>
      </c>
      <c r="G13" s="13" t="s">
        <v>6</v>
      </c>
      <c r="H13" s="13" t="s">
        <v>6</v>
      </c>
      <c r="I13" s="12">
        <v>0.15</v>
      </c>
      <c r="J13" s="13">
        <v>21</v>
      </c>
      <c r="K13" s="12">
        <v>0.05</v>
      </c>
      <c r="L13" s="13">
        <v>12</v>
      </c>
      <c r="M13" s="12">
        <v>0</v>
      </c>
      <c r="N13" s="13">
        <v>14</v>
      </c>
      <c r="O13" s="12">
        <v>0.05</v>
      </c>
      <c r="P13" s="13">
        <v>13</v>
      </c>
      <c r="Q13" s="12">
        <v>0.12</v>
      </c>
      <c r="R13" s="13">
        <v>12</v>
      </c>
      <c r="S13" s="12">
        <v>0.32</v>
      </c>
      <c r="T13" s="13">
        <v>12</v>
      </c>
      <c r="U13" s="12">
        <v>0.34</v>
      </c>
      <c r="V13" s="13">
        <v>12</v>
      </c>
    </row>
    <row r="14" spans="1:22" x14ac:dyDescent="0.25">
      <c r="A14" t="s">
        <v>365</v>
      </c>
      <c r="B14" s="17" t="str">
        <f>HYPERLINK("#u54056000i!a1","Hoved institution")</f>
        <v>Hoved institution</v>
      </c>
      <c r="C14" s="13"/>
      <c r="D14" s="13"/>
      <c r="E14" s="13"/>
      <c r="F14" s="13"/>
      <c r="G14" s="13"/>
      <c r="H14" s="13"/>
      <c r="I14" s="13"/>
      <c r="J14" s="13"/>
      <c r="K14" s="13"/>
      <c r="L14" s="13"/>
      <c r="M14" s="13"/>
      <c r="N14" s="13"/>
      <c r="O14" s="13"/>
      <c r="P14" s="13"/>
      <c r="Q14" s="13" t="s">
        <v>6</v>
      </c>
      <c r="R14" s="13" t="s">
        <v>6</v>
      </c>
      <c r="S14" s="13" t="s">
        <v>6</v>
      </c>
      <c r="T14" s="13" t="s">
        <v>6</v>
      </c>
      <c r="U14" s="13"/>
      <c r="V14" s="13"/>
    </row>
    <row r="15" spans="1:22" x14ac:dyDescent="0.25">
      <c r="A15" t="s">
        <v>375</v>
      </c>
      <c r="B15" s="17" t="str">
        <f>HYPERLINK("#u62356200i!a1","Hoved institution")</f>
        <v>Hoved institution</v>
      </c>
      <c r="C15" s="12">
        <v>0.09</v>
      </c>
      <c r="D15" s="13">
        <v>35</v>
      </c>
      <c r="E15" s="12">
        <v>0.1</v>
      </c>
      <c r="F15" s="13">
        <v>46</v>
      </c>
      <c r="G15" s="12">
        <v>0.1</v>
      </c>
      <c r="H15" s="13">
        <v>72</v>
      </c>
      <c r="I15" s="12">
        <v>0.09</v>
      </c>
      <c r="J15" s="13">
        <v>56</v>
      </c>
      <c r="K15" s="12">
        <v>0.08</v>
      </c>
      <c r="L15" s="13">
        <v>33</v>
      </c>
      <c r="M15" s="12">
        <v>0.04</v>
      </c>
      <c r="N15" s="13">
        <v>50</v>
      </c>
      <c r="O15" s="12">
        <v>0.06</v>
      </c>
      <c r="P15" s="13">
        <v>31</v>
      </c>
      <c r="Q15" s="12">
        <v>0.03</v>
      </c>
      <c r="R15" s="13">
        <v>34</v>
      </c>
      <c r="S15" s="12">
        <v>0.09</v>
      </c>
      <c r="T15" s="13">
        <v>37</v>
      </c>
      <c r="U15" s="12">
        <v>0.1</v>
      </c>
      <c r="V15" s="13">
        <v>45</v>
      </c>
    </row>
    <row r="16" spans="1:22" x14ac:dyDescent="0.25">
      <c r="A16" t="s">
        <v>368</v>
      </c>
      <c r="B16" s="17" t="str">
        <f>HYPERLINK("#u54106200i!a1","Hoved institution")</f>
        <v>Hoved institution</v>
      </c>
      <c r="C16" s="13"/>
      <c r="D16" s="13"/>
      <c r="E16" s="13" t="s">
        <v>6</v>
      </c>
      <c r="F16" s="13" t="s">
        <v>6</v>
      </c>
      <c r="G16" s="13" t="s">
        <v>6</v>
      </c>
      <c r="H16" s="13" t="s">
        <v>6</v>
      </c>
      <c r="I16" s="12">
        <v>0.22</v>
      </c>
      <c r="J16" s="13">
        <v>15</v>
      </c>
      <c r="K16" s="12">
        <v>0.04</v>
      </c>
      <c r="L16" s="13">
        <v>10</v>
      </c>
      <c r="M16" s="12">
        <v>0.09</v>
      </c>
      <c r="N16" s="13">
        <v>16</v>
      </c>
      <c r="O16" s="12">
        <v>0.12</v>
      </c>
      <c r="P16" s="13">
        <v>19</v>
      </c>
      <c r="Q16" s="12">
        <v>0.1</v>
      </c>
      <c r="R16" s="13">
        <v>30</v>
      </c>
      <c r="S16" s="12">
        <v>0.09</v>
      </c>
      <c r="T16" s="13">
        <v>36</v>
      </c>
      <c r="U16" s="12">
        <v>0.11</v>
      </c>
      <c r="V16" s="13">
        <v>35</v>
      </c>
    </row>
    <row r="17" spans="1:22" x14ac:dyDescent="0.25">
      <c r="A17" t="s">
        <v>369</v>
      </c>
      <c r="B17" s="17" t="str">
        <f>HYPERLINK("#u54116000i!a1","Hoved institution")</f>
        <v>Hoved institution</v>
      </c>
      <c r="C17" s="13" t="s">
        <v>6</v>
      </c>
      <c r="D17" s="13" t="s">
        <v>6</v>
      </c>
      <c r="E17" s="13"/>
      <c r="F17" s="13"/>
      <c r="G17" s="13"/>
      <c r="H17" s="13"/>
      <c r="I17" s="13"/>
      <c r="J17" s="13"/>
      <c r="K17" s="13"/>
      <c r="L17" s="13"/>
      <c r="M17" s="13"/>
      <c r="N17" s="13"/>
      <c r="O17" s="13"/>
      <c r="P17" s="13"/>
      <c r="Q17" s="13"/>
      <c r="R17" s="13"/>
      <c r="S17" s="13"/>
      <c r="T17" s="13"/>
      <c r="U17" s="13"/>
      <c r="V17" s="13"/>
    </row>
    <row r="18" spans="1:22" x14ac:dyDescent="0.25">
      <c r="A18" t="s">
        <v>378</v>
      </c>
      <c r="B18" s="17" t="str">
        <f>HYPERLINK("#u62416200i!a1","Hoved institution")</f>
        <v>Hoved institution</v>
      </c>
      <c r="C18" s="12">
        <v>0.1</v>
      </c>
      <c r="D18" s="13">
        <v>31</v>
      </c>
      <c r="E18" s="12">
        <v>0.17</v>
      </c>
      <c r="F18" s="13">
        <v>34</v>
      </c>
      <c r="G18" s="12">
        <v>0.04</v>
      </c>
      <c r="H18" s="13">
        <v>36</v>
      </c>
      <c r="I18" s="12">
        <v>7.0000000000000007E-2</v>
      </c>
      <c r="J18" s="13">
        <v>29</v>
      </c>
      <c r="K18" s="12">
        <v>0.11</v>
      </c>
      <c r="L18" s="13">
        <v>22</v>
      </c>
      <c r="M18" s="12">
        <v>0.05</v>
      </c>
      <c r="N18" s="13">
        <v>18</v>
      </c>
      <c r="O18" s="12">
        <v>0.04</v>
      </c>
      <c r="P18" s="13">
        <v>23</v>
      </c>
      <c r="Q18" s="12">
        <v>0.12</v>
      </c>
      <c r="R18" s="13">
        <v>22</v>
      </c>
      <c r="S18" s="12">
        <v>0.1</v>
      </c>
      <c r="T18" s="13">
        <v>22</v>
      </c>
      <c r="U18" s="12">
        <v>7.0000000000000007E-2</v>
      </c>
      <c r="V18" s="13">
        <v>26</v>
      </c>
    </row>
    <row r="19" spans="1:22" x14ac:dyDescent="0.25">
      <c r="A19" t="s">
        <v>370</v>
      </c>
      <c r="B19" s="17" t="str">
        <f>HYPERLINK("#u54156000i!a1","Hoved institution")</f>
        <v>Hoved institution</v>
      </c>
      <c r="C19" s="12">
        <v>0.05</v>
      </c>
      <c r="D19" s="13">
        <v>101</v>
      </c>
      <c r="E19" s="12">
        <v>0.04</v>
      </c>
      <c r="F19" s="13">
        <v>97</v>
      </c>
      <c r="G19" s="12">
        <v>0.08</v>
      </c>
      <c r="H19" s="13">
        <v>98</v>
      </c>
      <c r="I19" s="12">
        <v>0.04</v>
      </c>
      <c r="J19" s="13">
        <v>97</v>
      </c>
      <c r="K19" s="12">
        <v>0.05</v>
      </c>
      <c r="L19" s="13">
        <v>97</v>
      </c>
      <c r="M19" s="12">
        <v>0.01</v>
      </c>
      <c r="N19" s="13">
        <v>122</v>
      </c>
      <c r="O19" s="12">
        <v>0.03</v>
      </c>
      <c r="P19" s="13">
        <v>127</v>
      </c>
      <c r="Q19" s="12">
        <v>0.09</v>
      </c>
      <c r="R19" s="13">
        <v>120</v>
      </c>
      <c r="S19" s="12">
        <v>0.09</v>
      </c>
      <c r="T19" s="13">
        <v>137</v>
      </c>
      <c r="U19" s="12">
        <v>0.13</v>
      </c>
      <c r="V19" s="13">
        <v>31</v>
      </c>
    </row>
    <row r="20" spans="1:22" ht="15.75" thickBot="1" x14ac:dyDescent="0.3">
      <c r="A20" s="6" t="s">
        <v>379</v>
      </c>
      <c r="B20" s="9" t="str">
        <f>HYPERLINK("#u84156200i!a1","Hoved institution")</f>
        <v>Hoved institution</v>
      </c>
      <c r="C20" s="11"/>
      <c r="D20" s="11"/>
      <c r="E20" s="11"/>
      <c r="F20" s="11"/>
      <c r="G20" s="11"/>
      <c r="H20" s="11"/>
      <c r="I20" s="11"/>
      <c r="J20" s="11"/>
      <c r="K20" s="11"/>
      <c r="L20" s="11"/>
      <c r="M20" s="11"/>
      <c r="N20" s="11"/>
      <c r="O20" s="11"/>
      <c r="P20" s="11"/>
      <c r="Q20" s="11" t="s">
        <v>6</v>
      </c>
      <c r="R20" s="11" t="s">
        <v>6</v>
      </c>
      <c r="S20" s="11" t="s">
        <v>6</v>
      </c>
      <c r="T20" s="11" t="s">
        <v>6</v>
      </c>
      <c r="U20" s="10">
        <v>0.08</v>
      </c>
      <c r="V20" s="11">
        <v>94</v>
      </c>
    </row>
  </sheetData>
  <sortState ref="A5:V20">
    <sortCondition ref="A1"/>
  </sortState>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2.1406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HYPERLINK("#u436!a1","Tilbage til Tandlæge (sund.), kand.")</f>
        <v>Tilbage til Tandlæge (sund.), kand.</v>
      </c>
    </row>
    <row r="2" spans="1:21" ht="15.75" thickBot="1" x14ac:dyDescent="0.3">
      <c r="A2" s="1" t="s">
        <v>444</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x14ac:dyDescent="0.25">
      <c r="A5" s="14" t="s">
        <v>27</v>
      </c>
      <c r="B5" s="16"/>
      <c r="C5" s="16"/>
      <c r="D5" s="16"/>
      <c r="E5" s="16"/>
      <c r="F5" s="16"/>
      <c r="G5" s="16"/>
      <c r="H5" s="16"/>
      <c r="I5" s="16"/>
      <c r="J5" s="16"/>
      <c r="K5" s="16"/>
      <c r="L5" s="16"/>
      <c r="M5" s="16"/>
      <c r="N5" s="16"/>
      <c r="O5" s="16"/>
      <c r="P5" s="16"/>
      <c r="Q5" s="16"/>
      <c r="R5" s="15">
        <v>0.03</v>
      </c>
      <c r="S5" s="16">
        <v>54</v>
      </c>
      <c r="T5" s="15">
        <v>0.05</v>
      </c>
      <c r="U5" s="16">
        <v>77</v>
      </c>
    </row>
    <row r="6" spans="1:21" ht="15.75" thickBot="1" x14ac:dyDescent="0.3">
      <c r="A6" s="6" t="s">
        <v>7</v>
      </c>
      <c r="B6" s="11"/>
      <c r="C6" s="11"/>
      <c r="D6" s="11"/>
      <c r="E6" s="11"/>
      <c r="F6" s="11"/>
      <c r="G6" s="11"/>
      <c r="H6" s="11"/>
      <c r="I6" s="11"/>
      <c r="J6" s="11"/>
      <c r="K6" s="11"/>
      <c r="L6" s="11"/>
      <c r="M6" s="11"/>
      <c r="N6" s="11"/>
      <c r="O6" s="11"/>
      <c r="P6" s="11"/>
      <c r="Q6" s="11"/>
      <c r="R6" s="10">
        <v>0.03</v>
      </c>
      <c r="S6" s="11">
        <v>35</v>
      </c>
      <c r="T6" s="10">
        <v>0.02</v>
      </c>
      <c r="U6" s="11">
        <v>50</v>
      </c>
    </row>
  </sheetData>
  <sortState ref="A5:U6">
    <sortCondition ref="A1"/>
  </sortState>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2.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HYPERLINK("#u436!a1","Tilbage til Tandlæge (sund.), kand.")</f>
        <v>Tilbage til Tandlæge (sund.), kand.</v>
      </c>
    </row>
    <row r="2" spans="1:21" ht="15.75" thickBot="1" x14ac:dyDescent="0.3">
      <c r="A2" s="1" t="s">
        <v>443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7.0000000000000007E-2</v>
      </c>
      <c r="C5" s="16">
        <v>62</v>
      </c>
      <c r="D5" s="15">
        <v>0.03</v>
      </c>
      <c r="E5" s="16">
        <v>66</v>
      </c>
      <c r="F5" s="15">
        <v>0.04</v>
      </c>
      <c r="G5" s="16">
        <v>73</v>
      </c>
      <c r="H5" s="15">
        <v>0.04</v>
      </c>
      <c r="I5" s="16">
        <v>60</v>
      </c>
      <c r="J5" s="15">
        <v>0.04</v>
      </c>
      <c r="K5" s="16">
        <v>71</v>
      </c>
      <c r="L5" s="15">
        <v>0.02</v>
      </c>
      <c r="M5" s="16">
        <v>66</v>
      </c>
      <c r="N5" s="15">
        <v>0.04</v>
      </c>
      <c r="O5" s="16">
        <v>76</v>
      </c>
      <c r="P5" s="15">
        <v>0.03</v>
      </c>
      <c r="Q5" s="16">
        <v>65</v>
      </c>
      <c r="R5" s="15">
        <v>0.05</v>
      </c>
      <c r="S5" s="16">
        <v>14</v>
      </c>
      <c r="T5" s="16"/>
      <c r="U5" s="16"/>
    </row>
    <row r="6" spans="1:21" ht="15.75" thickBot="1" x14ac:dyDescent="0.3">
      <c r="A6" s="6" t="s">
        <v>7</v>
      </c>
      <c r="B6" s="10">
        <v>0.05</v>
      </c>
      <c r="C6" s="11">
        <v>48</v>
      </c>
      <c r="D6" s="10">
        <v>0.03</v>
      </c>
      <c r="E6" s="11">
        <v>49</v>
      </c>
      <c r="F6" s="10">
        <v>0.05</v>
      </c>
      <c r="G6" s="11">
        <v>50</v>
      </c>
      <c r="H6" s="10">
        <v>0.03</v>
      </c>
      <c r="I6" s="11">
        <v>53</v>
      </c>
      <c r="J6" s="10">
        <v>0.01</v>
      </c>
      <c r="K6" s="11">
        <v>51</v>
      </c>
      <c r="L6" s="10">
        <v>0.01</v>
      </c>
      <c r="M6" s="11">
        <v>44</v>
      </c>
      <c r="N6" s="10">
        <v>0</v>
      </c>
      <c r="O6" s="11">
        <v>55</v>
      </c>
      <c r="P6" s="10">
        <v>0.02</v>
      </c>
      <c r="Q6" s="11">
        <v>41</v>
      </c>
      <c r="R6" s="10">
        <v>0.02</v>
      </c>
      <c r="S6" s="11">
        <v>20</v>
      </c>
      <c r="T6" s="11" t="s">
        <v>6</v>
      </c>
      <c r="U6" s="11" t="s">
        <v>6</v>
      </c>
    </row>
  </sheetData>
  <sortState ref="A5:U6">
    <sortCondition ref="A1"/>
  </sortState>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HYPERLINK("#u433!a1","Tilbage til Pædagogik (hum.), kand.")</f>
        <v>Tilbage til Pædagogik (hum.), kand.</v>
      </c>
    </row>
    <row r="2" spans="1:21" ht="15.75" thickBot="1" x14ac:dyDescent="0.3">
      <c r="A2" s="1" t="s">
        <v>442</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t="s">
        <v>6</v>
      </c>
      <c r="O5" s="11" t="s">
        <v>6</v>
      </c>
      <c r="P5" s="10">
        <v>0</v>
      </c>
      <c r="Q5" s="11">
        <v>11</v>
      </c>
      <c r="R5" s="10">
        <v>0.05</v>
      </c>
      <c r="S5" s="11">
        <v>20</v>
      </c>
      <c r="T5" s="11" t="s">
        <v>6</v>
      </c>
      <c r="U5" s="11" t="s">
        <v>6</v>
      </c>
    </row>
  </sheetData>
  <sortState ref="A5:U5">
    <sortCondition ref="A1"/>
  </sortState>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HYPERLINK("#u433!a1","Tilbage til Pædagogik (hum.), kand.")</f>
        <v>Tilbage til Pædagogik (hum.), kand.</v>
      </c>
    </row>
    <row r="2" spans="1:21" ht="15.75" thickBot="1" x14ac:dyDescent="0.3">
      <c r="A2" s="1" t="s">
        <v>441</v>
      </c>
      <c r="B2" s="1"/>
    </row>
    <row r="3" spans="1:21" x14ac:dyDescent="0.25">
      <c r="A3" s="3"/>
      <c r="B3" s="7"/>
      <c r="C3" s="7"/>
      <c r="D3" s="7"/>
      <c r="E3" s="7"/>
      <c r="F3" s="7"/>
      <c r="G3" s="7"/>
      <c r="H3" s="7">
        <v>2005</v>
      </c>
      <c r="I3" s="7"/>
      <c r="J3" s="7">
        <v>2006</v>
      </c>
      <c r="K3" s="7"/>
      <c r="L3" s="7">
        <v>2007</v>
      </c>
      <c r="M3" s="7"/>
      <c r="N3" s="7">
        <v>2008</v>
      </c>
      <c r="O3" s="7"/>
      <c r="P3" s="7"/>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c r="Q4" s="8"/>
      <c r="R4" s="8" t="s">
        <v>1</v>
      </c>
      <c r="S4" s="8" t="s">
        <v>2</v>
      </c>
      <c r="T4" s="8" t="s">
        <v>1</v>
      </c>
      <c r="U4" s="8" t="s">
        <v>2</v>
      </c>
    </row>
    <row r="5" spans="1:21" ht="15.75" thickBot="1" x14ac:dyDescent="0.3">
      <c r="A5" s="6" t="s">
        <v>7</v>
      </c>
      <c r="B5" s="11"/>
      <c r="C5" s="11"/>
      <c r="D5" s="11"/>
      <c r="E5" s="11"/>
      <c r="F5" s="11"/>
      <c r="G5" s="11"/>
      <c r="H5" s="11" t="s">
        <v>6</v>
      </c>
      <c r="I5" s="11" t="s">
        <v>6</v>
      </c>
      <c r="J5" s="11" t="s">
        <v>6</v>
      </c>
      <c r="K5" s="11" t="s">
        <v>6</v>
      </c>
      <c r="L5" s="11" t="s">
        <v>6</v>
      </c>
      <c r="M5" s="11" t="s">
        <v>6</v>
      </c>
      <c r="N5" s="11" t="s">
        <v>6</v>
      </c>
      <c r="O5" s="11" t="s">
        <v>6</v>
      </c>
      <c r="P5" s="11"/>
      <c r="Q5" s="11"/>
      <c r="R5" s="11" t="s">
        <v>6</v>
      </c>
      <c r="S5" s="11" t="s">
        <v>6</v>
      </c>
      <c r="T5" s="11" t="s">
        <v>6</v>
      </c>
      <c r="U5" s="11" t="s">
        <v>6</v>
      </c>
    </row>
  </sheetData>
  <sortState ref="A5:U5">
    <sortCondition ref="A1"/>
  </sortState>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4"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440</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0">
        <v>0.08</v>
      </c>
      <c r="E5" s="11">
        <v>12</v>
      </c>
      <c r="F5" s="11" t="s">
        <v>6</v>
      </c>
      <c r="G5" s="11" t="s">
        <v>6</v>
      </c>
      <c r="H5" s="10">
        <v>0.13</v>
      </c>
      <c r="I5" s="11">
        <v>28</v>
      </c>
      <c r="J5" s="10">
        <v>0.08</v>
      </c>
      <c r="K5" s="11">
        <v>15</v>
      </c>
      <c r="L5" s="10">
        <v>0.05</v>
      </c>
      <c r="M5" s="11">
        <v>46</v>
      </c>
      <c r="N5" s="10">
        <v>0.06</v>
      </c>
      <c r="O5" s="11">
        <v>74</v>
      </c>
      <c r="P5" s="10">
        <v>0.11</v>
      </c>
      <c r="Q5" s="11">
        <v>68</v>
      </c>
      <c r="R5" s="10">
        <v>0.13</v>
      </c>
      <c r="S5" s="11">
        <v>102</v>
      </c>
      <c r="T5" s="10">
        <v>0.22</v>
      </c>
      <c r="U5" s="11">
        <v>97</v>
      </c>
    </row>
  </sheetData>
  <sortState ref="A5:U5">
    <sortCondition ref="A1"/>
  </sortState>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HYPERLINK("#u433!a1","Tilbage til Pædagogik (hum.), kand.")</f>
        <v>Tilbage til Pædagogik (hum.), kand.</v>
      </c>
    </row>
    <row r="2" spans="1:21" ht="15.75" thickBot="1" x14ac:dyDescent="0.3">
      <c r="A2" s="1" t="s">
        <v>439</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t="s">
        <v>6</v>
      </c>
      <c r="E5" s="11" t="s">
        <v>6</v>
      </c>
      <c r="F5" s="11" t="s">
        <v>6</v>
      </c>
      <c r="G5" s="11" t="s">
        <v>6</v>
      </c>
      <c r="H5" s="10">
        <v>0.14000000000000001</v>
      </c>
      <c r="I5" s="11">
        <v>20</v>
      </c>
      <c r="J5" s="10">
        <v>0.2</v>
      </c>
      <c r="K5" s="11">
        <v>20</v>
      </c>
      <c r="L5" s="10">
        <v>0.06</v>
      </c>
      <c r="M5" s="11">
        <v>67</v>
      </c>
      <c r="N5" s="10">
        <v>0.06</v>
      </c>
      <c r="O5" s="11">
        <v>123</v>
      </c>
      <c r="P5" s="10">
        <v>0.08</v>
      </c>
      <c r="Q5" s="11">
        <v>129</v>
      </c>
      <c r="R5" s="10">
        <v>0.1</v>
      </c>
      <c r="S5" s="11">
        <v>165</v>
      </c>
      <c r="T5" s="10">
        <v>0.15</v>
      </c>
      <c r="U5" s="11">
        <v>150</v>
      </c>
    </row>
  </sheetData>
  <sortState ref="A5:U5">
    <sortCondition ref="A1"/>
  </sortState>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4" max="4" width="5" bestFit="1" customWidth="1"/>
    <col min="5" max="5" width="2.42578125" bestFit="1" customWidth="1"/>
    <col min="8" max="8" width="5" bestFit="1" customWidth="1"/>
    <col min="9" max="9" width="2.42578125" bestFit="1" customWidth="1"/>
    <col min="10" max="10" width="5" bestFit="1" customWidth="1"/>
    <col min="11" max="11" width="3"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438</v>
      </c>
      <c r="B2" s="1"/>
    </row>
    <row r="3" spans="1:21" x14ac:dyDescent="0.25">
      <c r="A3" s="3"/>
      <c r="B3" s="7"/>
      <c r="C3" s="7"/>
      <c r="D3" s="7">
        <v>2003</v>
      </c>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t="s">
        <v>6</v>
      </c>
      <c r="E5" s="11" t="s">
        <v>6</v>
      </c>
      <c r="F5" s="11"/>
      <c r="G5" s="11"/>
      <c r="H5" s="11" t="s">
        <v>6</v>
      </c>
      <c r="I5" s="11" t="s">
        <v>6</v>
      </c>
      <c r="J5" s="10">
        <v>0.15</v>
      </c>
      <c r="K5" s="11">
        <v>10</v>
      </c>
      <c r="L5" s="11" t="s">
        <v>6</v>
      </c>
      <c r="M5" s="11" t="s">
        <v>6</v>
      </c>
      <c r="N5" s="10">
        <v>0.09</v>
      </c>
      <c r="O5" s="11">
        <v>27</v>
      </c>
      <c r="P5" s="10">
        <v>0.22</v>
      </c>
      <c r="Q5" s="11">
        <v>47</v>
      </c>
      <c r="R5" s="10">
        <v>0.17</v>
      </c>
      <c r="S5" s="11">
        <v>64</v>
      </c>
      <c r="T5" s="10">
        <v>0.21</v>
      </c>
      <c r="U5" s="11">
        <v>82</v>
      </c>
    </row>
  </sheetData>
  <sortState ref="A5:U5">
    <sortCondition ref="A1"/>
  </sortState>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4" max="4" width="5" bestFit="1" customWidth="1"/>
    <col min="5" max="5"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437</v>
      </c>
      <c r="B2" s="1"/>
    </row>
    <row r="3" spans="1:21" x14ac:dyDescent="0.25">
      <c r="A3" s="3"/>
      <c r="B3" s="7"/>
      <c r="C3" s="7"/>
      <c r="D3" s="7">
        <v>2003</v>
      </c>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t="s">
        <v>6</v>
      </c>
      <c r="E5" s="11" t="s">
        <v>6</v>
      </c>
      <c r="F5" s="11"/>
      <c r="G5" s="11"/>
      <c r="H5" s="11" t="s">
        <v>6</v>
      </c>
      <c r="I5" s="11" t="s">
        <v>6</v>
      </c>
      <c r="J5" s="11" t="s">
        <v>6</v>
      </c>
      <c r="K5" s="11" t="s">
        <v>6</v>
      </c>
      <c r="L5" s="11" t="s">
        <v>6</v>
      </c>
      <c r="M5" s="11" t="s">
        <v>6</v>
      </c>
      <c r="N5" s="10">
        <v>0.1</v>
      </c>
      <c r="O5" s="11">
        <v>17</v>
      </c>
      <c r="P5" s="10">
        <v>0.23</v>
      </c>
      <c r="Q5" s="11">
        <v>13</v>
      </c>
      <c r="R5" s="10">
        <v>0.16</v>
      </c>
      <c r="S5" s="11">
        <v>17</v>
      </c>
      <c r="T5" s="10">
        <v>0.16</v>
      </c>
      <c r="U5" s="11">
        <v>16</v>
      </c>
    </row>
  </sheetData>
  <sortState ref="A5:U5">
    <sortCondition ref="A1"/>
  </sortState>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436</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c r="E5" s="11"/>
      <c r="F5" s="11" t="s">
        <v>6</v>
      </c>
      <c r="G5" s="11" t="s">
        <v>6</v>
      </c>
      <c r="H5" s="11" t="s">
        <v>6</v>
      </c>
      <c r="I5" s="11" t="s">
        <v>6</v>
      </c>
      <c r="J5" s="11" t="s">
        <v>6</v>
      </c>
      <c r="K5" s="11" t="s">
        <v>6</v>
      </c>
      <c r="L5" s="11" t="s">
        <v>6</v>
      </c>
      <c r="M5" s="11" t="s">
        <v>6</v>
      </c>
      <c r="N5" s="10">
        <v>0.02</v>
      </c>
      <c r="O5" s="11">
        <v>16</v>
      </c>
      <c r="P5" s="10">
        <v>0</v>
      </c>
      <c r="Q5" s="11">
        <v>11</v>
      </c>
      <c r="R5" s="10">
        <v>0.06</v>
      </c>
      <c r="S5" s="11">
        <v>11</v>
      </c>
      <c r="T5" s="10">
        <v>7.0000000000000007E-2</v>
      </c>
      <c r="U5" s="11">
        <v>13</v>
      </c>
    </row>
  </sheetData>
  <sortState ref="A5:U5">
    <sortCondition ref="A1"/>
  </sortState>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427</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t="s">
        <v>6</v>
      </c>
      <c r="E5" s="11" t="s">
        <v>6</v>
      </c>
      <c r="F5" s="11" t="s">
        <v>6</v>
      </c>
      <c r="G5" s="11" t="s">
        <v>6</v>
      </c>
      <c r="H5" s="11" t="s">
        <v>6</v>
      </c>
      <c r="I5" s="11" t="s">
        <v>6</v>
      </c>
      <c r="J5" s="10">
        <v>7.0000000000000007E-2</v>
      </c>
      <c r="K5" s="11">
        <v>17</v>
      </c>
      <c r="L5" s="10">
        <v>0</v>
      </c>
      <c r="M5" s="11">
        <v>17</v>
      </c>
      <c r="N5" s="10">
        <v>0.03</v>
      </c>
      <c r="O5" s="11">
        <v>56</v>
      </c>
      <c r="P5" s="10">
        <v>0.05</v>
      </c>
      <c r="Q5" s="11">
        <v>70</v>
      </c>
      <c r="R5" s="10">
        <v>0.16</v>
      </c>
      <c r="S5" s="11">
        <v>57</v>
      </c>
      <c r="T5" s="10">
        <v>0.12</v>
      </c>
      <c r="U5" s="11">
        <v>62</v>
      </c>
    </row>
  </sheetData>
  <sortState ref="A5:U5">
    <sortCondition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heetViews>
  <sheetFormatPr defaultRowHeight="15" x14ac:dyDescent="0.25"/>
  <cols>
    <col min="1" max="1" width="31.71093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2.42578125" bestFit="1" customWidth="1"/>
    <col min="9" max="9" width="5" bestFit="1" customWidth="1"/>
    <col min="10" max="10" width="2.42578125" bestFit="1" customWidth="1"/>
    <col min="11" max="11" width="5" bestFit="1" customWidth="1"/>
    <col min="12" max="12" width="2.42578125" bestFit="1" customWidth="1"/>
    <col min="15" max="15" width="5" bestFit="1" customWidth="1"/>
    <col min="16" max="16" width="2.42578125" bestFit="1" customWidth="1"/>
  </cols>
  <sheetData>
    <row r="1" spans="1:16" x14ac:dyDescent="0.25">
      <c r="A1" s="2" t="str">
        <f>HYPERLINK("#uFremskrivningsgrupper!a1","Tilbage til Fremskrivnings grupper")</f>
        <v>Tilbage til Fremskrivnings grupper</v>
      </c>
    </row>
    <row r="2" spans="1:16" ht="15.75" thickBot="1" x14ac:dyDescent="0.3">
      <c r="A2" s="1" t="s">
        <v>76</v>
      </c>
      <c r="C2" s="1"/>
    </row>
    <row r="3" spans="1:16" x14ac:dyDescent="0.25">
      <c r="A3" s="3"/>
      <c r="B3" s="7"/>
      <c r="C3" s="7">
        <v>2002</v>
      </c>
      <c r="D3" s="7"/>
      <c r="E3" s="7">
        <v>2003</v>
      </c>
      <c r="F3" s="7"/>
      <c r="G3" s="7">
        <v>2004</v>
      </c>
      <c r="H3" s="7"/>
      <c r="I3" s="7">
        <v>2005</v>
      </c>
      <c r="J3" s="7"/>
      <c r="K3" s="7">
        <v>2006</v>
      </c>
      <c r="L3" s="7"/>
      <c r="M3" s="7"/>
      <c r="N3" s="7"/>
      <c r="O3" s="7">
        <v>2008</v>
      </c>
      <c r="P3" s="7"/>
    </row>
    <row r="4" spans="1:16" x14ac:dyDescent="0.25">
      <c r="A4" s="4"/>
      <c r="B4" s="8"/>
      <c r="C4" s="8" t="s">
        <v>1</v>
      </c>
      <c r="D4" s="8" t="s">
        <v>2</v>
      </c>
      <c r="E4" s="8" t="s">
        <v>1</v>
      </c>
      <c r="F4" s="8" t="s">
        <v>2</v>
      </c>
      <c r="G4" s="8" t="s">
        <v>1</v>
      </c>
      <c r="H4" s="8" t="s">
        <v>2</v>
      </c>
      <c r="I4" s="8" t="s">
        <v>1</v>
      </c>
      <c r="J4" s="8" t="s">
        <v>2</v>
      </c>
      <c r="K4" s="8" t="s">
        <v>1</v>
      </c>
      <c r="L4" s="8" t="s">
        <v>2</v>
      </c>
      <c r="M4" s="8"/>
      <c r="N4" s="8"/>
      <c r="O4" s="8" t="s">
        <v>1</v>
      </c>
      <c r="P4" s="8" t="s">
        <v>2</v>
      </c>
    </row>
    <row r="5" spans="1:16" ht="15.75" thickBot="1" x14ac:dyDescent="0.3">
      <c r="A5" s="6" t="s">
        <v>363</v>
      </c>
      <c r="B5" s="9" t="str">
        <f>HYPERLINK("#u63296000i!a1","Hoved institution")</f>
        <v>Hoved institution</v>
      </c>
      <c r="C5" s="10">
        <v>0.13</v>
      </c>
      <c r="D5" s="11">
        <v>19</v>
      </c>
      <c r="E5" s="10">
        <v>0.14000000000000001</v>
      </c>
      <c r="F5" s="11">
        <v>13</v>
      </c>
      <c r="G5" s="11" t="s">
        <v>6</v>
      </c>
      <c r="H5" s="11" t="s">
        <v>6</v>
      </c>
      <c r="I5" s="11" t="s">
        <v>6</v>
      </c>
      <c r="J5" s="11" t="s">
        <v>6</v>
      </c>
      <c r="K5" s="11" t="s">
        <v>6</v>
      </c>
      <c r="L5" s="11" t="s">
        <v>6</v>
      </c>
      <c r="M5" s="11"/>
      <c r="N5" s="11"/>
      <c r="O5" s="11" t="s">
        <v>6</v>
      </c>
      <c r="P5" s="11" t="s">
        <v>6</v>
      </c>
    </row>
  </sheetData>
  <sortState ref="A5:P5">
    <sortCondition ref="A1"/>
  </sortState>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7.710937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435</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4</v>
      </c>
      <c r="B5" s="11"/>
      <c r="C5" s="11"/>
      <c r="D5" s="11"/>
      <c r="E5" s="11"/>
      <c r="F5" s="11"/>
      <c r="G5" s="11"/>
      <c r="H5" s="11"/>
      <c r="I5" s="11"/>
      <c r="J5" s="11"/>
      <c r="K5" s="11"/>
      <c r="L5" s="11" t="s">
        <v>6</v>
      </c>
      <c r="M5" s="11" t="s">
        <v>6</v>
      </c>
      <c r="N5" s="10">
        <v>0.2</v>
      </c>
      <c r="O5" s="11">
        <v>17</v>
      </c>
      <c r="P5" s="10">
        <v>0.16</v>
      </c>
      <c r="Q5" s="11">
        <v>29</v>
      </c>
      <c r="R5" s="10">
        <v>0.24</v>
      </c>
      <c r="S5" s="11">
        <v>17</v>
      </c>
      <c r="T5" s="10">
        <v>0.03</v>
      </c>
      <c r="U5" s="11">
        <v>18</v>
      </c>
    </row>
  </sheetData>
  <sortState ref="A5:U5">
    <sortCondition ref="A1"/>
  </sortState>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2.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HYPERLINK("#u433!a1","Tilbage til Pædagogik (hum.), kand.")</f>
        <v>Tilbage til Pædagogik (hum.), kand.</v>
      </c>
    </row>
    <row r="2" spans="1:21" ht="15.75" thickBot="1" x14ac:dyDescent="0.3">
      <c r="A2" s="1" t="s">
        <v>434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0.37</v>
      </c>
      <c r="C5" s="13">
        <v>12</v>
      </c>
      <c r="D5" s="12">
        <v>0.05</v>
      </c>
      <c r="E5" s="13">
        <v>21</v>
      </c>
      <c r="F5" s="12">
        <v>0.13</v>
      </c>
      <c r="G5" s="13">
        <v>21</v>
      </c>
      <c r="H5" s="12">
        <v>0.19</v>
      </c>
      <c r="I5" s="13">
        <v>29</v>
      </c>
      <c r="J5" s="12">
        <v>0.19</v>
      </c>
      <c r="K5" s="13">
        <v>13</v>
      </c>
      <c r="L5" s="12">
        <v>0.09</v>
      </c>
      <c r="M5" s="13">
        <v>17</v>
      </c>
      <c r="N5" s="12">
        <v>0.12</v>
      </c>
      <c r="O5" s="13">
        <v>35</v>
      </c>
      <c r="P5" s="12">
        <v>0.05</v>
      </c>
      <c r="Q5" s="13">
        <v>27</v>
      </c>
      <c r="R5" s="12">
        <v>0.36</v>
      </c>
      <c r="S5" s="13">
        <v>18</v>
      </c>
      <c r="T5" s="12">
        <v>0.12</v>
      </c>
      <c r="U5" s="13">
        <v>25</v>
      </c>
    </row>
    <row r="6" spans="1:21" x14ac:dyDescent="0.25">
      <c r="A6" t="s">
        <v>38</v>
      </c>
      <c r="B6" s="12">
        <v>0.23</v>
      </c>
      <c r="C6" s="13">
        <v>19</v>
      </c>
      <c r="D6" s="12">
        <v>0.23</v>
      </c>
      <c r="E6" s="13">
        <v>38</v>
      </c>
      <c r="F6" s="12">
        <v>0.12</v>
      </c>
      <c r="G6" s="13">
        <v>35</v>
      </c>
      <c r="H6" s="12">
        <v>0.11</v>
      </c>
      <c r="I6" s="13">
        <v>45</v>
      </c>
      <c r="J6" s="12">
        <v>0.06</v>
      </c>
      <c r="K6" s="13">
        <v>33</v>
      </c>
      <c r="L6" s="12">
        <v>7.0000000000000007E-2</v>
      </c>
      <c r="M6" s="13">
        <v>34</v>
      </c>
      <c r="N6" s="12">
        <v>0.04</v>
      </c>
      <c r="O6" s="13">
        <v>23</v>
      </c>
      <c r="P6" s="12">
        <v>0.13</v>
      </c>
      <c r="Q6" s="13">
        <v>25</v>
      </c>
      <c r="R6" s="12">
        <v>0.32</v>
      </c>
      <c r="S6" s="13">
        <v>23</v>
      </c>
      <c r="T6" s="12">
        <v>0.13</v>
      </c>
      <c r="U6" s="13">
        <v>17</v>
      </c>
    </row>
    <row r="7" spans="1:21" ht="15.75" thickBot="1" x14ac:dyDescent="0.3">
      <c r="A7" s="6" t="s">
        <v>40</v>
      </c>
      <c r="B7" s="11"/>
      <c r="C7" s="11"/>
      <c r="D7" s="11"/>
      <c r="E7" s="11"/>
      <c r="F7" s="11"/>
      <c r="G7" s="11"/>
      <c r="H7" s="11"/>
      <c r="I7" s="11"/>
      <c r="J7" s="11"/>
      <c r="K7" s="11"/>
      <c r="L7" s="11"/>
      <c r="M7" s="11"/>
      <c r="N7" s="11"/>
      <c r="O7" s="11"/>
      <c r="P7" s="11"/>
      <c r="Q7" s="11"/>
      <c r="R7" s="11"/>
      <c r="S7" s="11"/>
      <c r="T7" s="11" t="s">
        <v>6</v>
      </c>
      <c r="U7" s="11" t="s">
        <v>6</v>
      </c>
    </row>
  </sheetData>
  <sortState ref="A5:U7">
    <sortCondition ref="A1"/>
  </sortState>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heetViews>
  <sheetFormatPr defaultRowHeight="15" x14ac:dyDescent="0.25"/>
  <cols>
    <col min="1" max="1" width="32.85546875" bestFit="1" customWidth="1"/>
    <col min="4" max="4" width="5" bestFit="1" customWidth="1"/>
    <col min="5" max="5" width="2.42578125" bestFit="1" customWidth="1"/>
    <col min="14" max="14" width="5" bestFit="1" customWidth="1"/>
    <col min="15" max="15" width="2.42578125" bestFit="1" customWidth="1"/>
  </cols>
  <sheetData>
    <row r="1" spans="1:15" x14ac:dyDescent="0.25">
      <c r="A1" s="2" t="str">
        <f>HYPERLINK("#u433!a1","Tilbage til Pædagogik (hum.), kand.")</f>
        <v>Tilbage til Pædagogik (hum.), kand.</v>
      </c>
    </row>
    <row r="2" spans="1:15" ht="15.75" thickBot="1" x14ac:dyDescent="0.3">
      <c r="A2" s="1" t="s">
        <v>433</v>
      </c>
      <c r="B2" s="1"/>
    </row>
    <row r="3" spans="1:15" x14ac:dyDescent="0.25">
      <c r="A3" s="3"/>
      <c r="B3" s="7"/>
      <c r="C3" s="7"/>
      <c r="D3" s="7">
        <v>2003</v>
      </c>
      <c r="E3" s="7"/>
      <c r="F3" s="7"/>
      <c r="G3" s="7"/>
      <c r="H3" s="7"/>
      <c r="I3" s="7"/>
      <c r="J3" s="7"/>
      <c r="K3" s="7"/>
      <c r="L3" s="7"/>
      <c r="M3" s="7"/>
      <c r="N3" s="7">
        <v>2008</v>
      </c>
      <c r="O3" s="7"/>
    </row>
    <row r="4" spans="1:15" x14ac:dyDescent="0.25">
      <c r="A4" s="4"/>
      <c r="B4" s="8"/>
      <c r="C4" s="8"/>
      <c r="D4" s="8" t="s">
        <v>1</v>
      </c>
      <c r="E4" s="8" t="s">
        <v>2</v>
      </c>
      <c r="F4" s="8"/>
      <c r="G4" s="8"/>
      <c r="H4" s="8"/>
      <c r="I4" s="8"/>
      <c r="J4" s="8"/>
      <c r="K4" s="8"/>
      <c r="L4" s="8"/>
      <c r="M4" s="8"/>
      <c r="N4" s="8" t="s">
        <v>1</v>
      </c>
      <c r="O4" s="8" t="s">
        <v>2</v>
      </c>
    </row>
    <row r="5" spans="1:15" ht="15.75" thickBot="1" x14ac:dyDescent="0.3">
      <c r="A5" s="6" t="s">
        <v>27</v>
      </c>
      <c r="B5" s="11"/>
      <c r="C5" s="11"/>
      <c r="D5" s="11" t="s">
        <v>6</v>
      </c>
      <c r="E5" s="11" t="s">
        <v>6</v>
      </c>
      <c r="F5" s="11"/>
      <c r="G5" s="11"/>
      <c r="H5" s="11"/>
      <c r="I5" s="11"/>
      <c r="J5" s="11"/>
      <c r="K5" s="11"/>
      <c r="L5" s="11"/>
      <c r="M5" s="11"/>
      <c r="N5" s="11" t="s">
        <v>6</v>
      </c>
      <c r="O5" s="11" t="s">
        <v>6</v>
      </c>
    </row>
  </sheetData>
  <sortState ref="A5:O5">
    <sortCondition ref="A1"/>
  </sortState>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8554687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HYPERLINK("#u433!a1","Tilbage til Pædagogik (hum.), kand.")</f>
        <v>Tilbage til Pædagogik (hum.), kand.</v>
      </c>
    </row>
    <row r="2" spans="1:21" ht="15.75" thickBot="1" x14ac:dyDescent="0.3">
      <c r="A2" s="1" t="s">
        <v>432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1" t="s">
        <v>6</v>
      </c>
      <c r="C5" s="11" t="s">
        <v>6</v>
      </c>
      <c r="D5" s="10">
        <v>0.18</v>
      </c>
      <c r="E5" s="11">
        <v>10</v>
      </c>
      <c r="F5" s="11" t="s">
        <v>6</v>
      </c>
      <c r="G5" s="11" t="s">
        <v>6</v>
      </c>
      <c r="H5" s="11" t="s">
        <v>6</v>
      </c>
      <c r="I5" s="11" t="s">
        <v>6</v>
      </c>
      <c r="J5" s="11" t="s">
        <v>6</v>
      </c>
      <c r="K5" s="11" t="s">
        <v>6</v>
      </c>
      <c r="L5" s="10">
        <v>0.06</v>
      </c>
      <c r="M5" s="11">
        <v>20</v>
      </c>
      <c r="N5" s="10">
        <v>0.15</v>
      </c>
      <c r="O5" s="11">
        <v>10</v>
      </c>
      <c r="P5" s="11" t="s">
        <v>6</v>
      </c>
      <c r="Q5" s="11" t="s">
        <v>6</v>
      </c>
      <c r="R5" s="10">
        <v>0.31</v>
      </c>
      <c r="S5" s="11">
        <v>11</v>
      </c>
      <c r="T5" s="11" t="s">
        <v>6</v>
      </c>
      <c r="U5" s="11" t="s">
        <v>6</v>
      </c>
    </row>
  </sheetData>
  <sortState ref="A5:U5">
    <sortCondition ref="A1"/>
  </sortState>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2.85546875" bestFit="1" customWidth="1"/>
    <col min="2" max="2" width="5" bestFit="1" customWidth="1"/>
    <col min="3" max="3" width="2.42578125" bestFit="1" customWidth="1"/>
  </cols>
  <sheetData>
    <row r="1" spans="1:3" x14ac:dyDescent="0.25">
      <c r="A1" s="2" t="str">
        <f>HYPERLINK("#u433!a1","Tilbage til Pædagogik (hum.), kand.")</f>
        <v>Tilbage til Pædagogik (hum.), kand.</v>
      </c>
    </row>
    <row r="2" spans="1:3" ht="15.75" thickBot="1" x14ac:dyDescent="0.3">
      <c r="A2" s="1" t="s">
        <v>431</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2.85546875" bestFit="1" customWidth="1"/>
    <col min="2" max="2" width="5" bestFit="1" customWidth="1"/>
    <col min="3" max="3" width="2.42578125" bestFit="1" customWidth="1"/>
  </cols>
  <sheetData>
    <row r="1" spans="1:3" x14ac:dyDescent="0.25">
      <c r="A1" s="2" t="str">
        <f>HYPERLINK("#u433!a1","Tilbage til Pædagogik (hum.), kand.")</f>
        <v>Tilbage til Pædagogik (hum.), kand.</v>
      </c>
    </row>
    <row r="2" spans="1:3" ht="15.75" thickBot="1" x14ac:dyDescent="0.3">
      <c r="A2" s="1" t="s">
        <v>431</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40.14062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s>
  <sheetData>
    <row r="1" spans="1:9" x14ac:dyDescent="0.25">
      <c r="A1" s="2" t="str">
        <f>HYPERLINK("#u433!a1","Tilbage til Pædagogik (hum.), kand.")</f>
        <v>Tilbage til Pædagogik (hum.), kand.</v>
      </c>
    </row>
    <row r="2" spans="1:9" ht="15.75" thickBot="1" x14ac:dyDescent="0.3">
      <c r="A2" s="1" t="s">
        <v>430</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ht="15.75" thickBot="1" x14ac:dyDescent="0.3">
      <c r="A5" s="6" t="s">
        <v>7</v>
      </c>
      <c r="B5" s="11" t="s">
        <v>6</v>
      </c>
      <c r="C5" s="11" t="s">
        <v>6</v>
      </c>
      <c r="D5" s="11" t="s">
        <v>6</v>
      </c>
      <c r="E5" s="11" t="s">
        <v>6</v>
      </c>
      <c r="F5" s="10">
        <v>0.02</v>
      </c>
      <c r="G5" s="11">
        <v>12</v>
      </c>
      <c r="H5" s="10">
        <v>0</v>
      </c>
      <c r="I5" s="11">
        <v>38</v>
      </c>
    </row>
  </sheetData>
  <sortState ref="A5:I5">
    <sortCondition ref="A1"/>
  </sortState>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6.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s>
  <sheetData>
    <row r="1" spans="1:9" x14ac:dyDescent="0.25">
      <c r="A1" s="2" t="str">
        <f>HYPERLINK("#u433!a1","Tilbage til Pædagogik (hum.), kand.")</f>
        <v>Tilbage til Pædagogik (hum.), kand.</v>
      </c>
    </row>
    <row r="2" spans="1:9" ht="15.75" thickBot="1" x14ac:dyDescent="0.3">
      <c r="A2" s="1" t="s">
        <v>429</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ht="15.75" thickBot="1" x14ac:dyDescent="0.3">
      <c r="A5" s="6" t="s">
        <v>7</v>
      </c>
      <c r="B5" s="10">
        <v>0.04</v>
      </c>
      <c r="C5" s="11">
        <v>13</v>
      </c>
      <c r="D5" s="10">
        <v>0.03</v>
      </c>
      <c r="E5" s="11">
        <v>27</v>
      </c>
      <c r="F5" s="10">
        <v>0.05</v>
      </c>
      <c r="G5" s="11">
        <v>58</v>
      </c>
      <c r="H5" s="10">
        <v>0.04</v>
      </c>
      <c r="I5" s="11">
        <v>140</v>
      </c>
    </row>
  </sheetData>
  <sortState ref="A5:I5">
    <sortCondition ref="A1"/>
  </sortState>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4.57031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s>
  <sheetData>
    <row r="1" spans="1:9" x14ac:dyDescent="0.25">
      <c r="A1" s="2" t="str">
        <f>HYPERLINK("#u433!a1","Tilbage til Pædagogik (hum.), kand.")</f>
        <v>Tilbage til Pædagogik (hum.), kand.</v>
      </c>
    </row>
    <row r="2" spans="1:9" ht="15.75" thickBot="1" x14ac:dyDescent="0.3">
      <c r="A2" s="1" t="s">
        <v>428</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ht="15.75" thickBot="1" x14ac:dyDescent="0.3">
      <c r="A5" s="6" t="s">
        <v>7</v>
      </c>
      <c r="B5" s="10">
        <v>0.04</v>
      </c>
      <c r="C5" s="11">
        <v>62</v>
      </c>
      <c r="D5" s="10">
        <v>0.08</v>
      </c>
      <c r="E5" s="11">
        <v>126</v>
      </c>
      <c r="F5" s="10">
        <v>7.0000000000000007E-2</v>
      </c>
      <c r="G5" s="11">
        <v>411</v>
      </c>
      <c r="H5" s="10">
        <v>0.14000000000000001</v>
      </c>
      <c r="I5" s="11">
        <v>111</v>
      </c>
    </row>
  </sheetData>
  <sortState ref="A5:I5">
    <sortCondition ref="A1"/>
  </sortState>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2.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s>
  <sheetData>
    <row r="1" spans="1:9" x14ac:dyDescent="0.25">
      <c r="A1" s="2" t="str">
        <f>HYPERLINK("#u433!a1","Tilbage til Pædagogik (hum.), kand.")</f>
        <v>Tilbage til Pædagogik (hum.), kand.</v>
      </c>
    </row>
    <row r="2" spans="1:9" ht="15.75" thickBot="1" x14ac:dyDescent="0.3">
      <c r="A2" s="1" t="s">
        <v>427</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ht="15.75" thickBot="1" x14ac:dyDescent="0.3">
      <c r="A5" s="6" t="s">
        <v>7</v>
      </c>
      <c r="B5" s="10">
        <v>0.01</v>
      </c>
      <c r="C5" s="11">
        <v>29</v>
      </c>
      <c r="D5" s="10">
        <v>0.05</v>
      </c>
      <c r="E5" s="11">
        <v>52</v>
      </c>
      <c r="F5" s="10">
        <v>0.03</v>
      </c>
      <c r="G5" s="11">
        <v>61</v>
      </c>
      <c r="H5" s="10">
        <v>0.02</v>
      </c>
      <c r="I5" s="11">
        <v>132</v>
      </c>
    </row>
  </sheetData>
  <sortState ref="A5:I5">
    <sortCondition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heetViews>
  <sheetFormatPr defaultRowHeight="15" x14ac:dyDescent="0.25"/>
  <cols>
    <col min="1" max="1" width="4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75</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334</v>
      </c>
      <c r="B5" s="17" t="str">
        <f>HYPERLINK("#u63006000i!a1","Hoved institution")</f>
        <v>Hoved institution</v>
      </c>
      <c r="C5" s="12">
        <v>0.28000000000000003</v>
      </c>
      <c r="D5" s="13">
        <v>10</v>
      </c>
      <c r="E5" s="13" t="s">
        <v>6</v>
      </c>
      <c r="F5" s="13" t="s">
        <v>6</v>
      </c>
      <c r="G5" s="13" t="s">
        <v>6</v>
      </c>
      <c r="H5" s="13" t="s">
        <v>6</v>
      </c>
      <c r="I5" s="13" t="s">
        <v>6</v>
      </c>
      <c r="J5" s="13" t="s">
        <v>6</v>
      </c>
      <c r="K5" s="13" t="s">
        <v>6</v>
      </c>
      <c r="L5" s="13" t="s">
        <v>6</v>
      </c>
      <c r="M5" s="13"/>
      <c r="N5" s="13"/>
      <c r="O5" s="13" t="s">
        <v>6</v>
      </c>
      <c r="P5" s="13" t="s">
        <v>6</v>
      </c>
      <c r="Q5" s="13" t="s">
        <v>6</v>
      </c>
      <c r="R5" s="13" t="s">
        <v>6</v>
      </c>
      <c r="S5" s="13" t="s">
        <v>6</v>
      </c>
      <c r="T5" s="13" t="s">
        <v>6</v>
      </c>
      <c r="U5" s="13"/>
      <c r="V5" s="13"/>
    </row>
    <row r="6" spans="1:22" x14ac:dyDescent="0.25">
      <c r="A6" t="s">
        <v>348</v>
      </c>
      <c r="B6" s="17" t="str">
        <f>HYPERLINK("#u64156200i!a1","Hoved institution")</f>
        <v>Hoved institution</v>
      </c>
      <c r="C6" s="12">
        <v>0.1</v>
      </c>
      <c r="D6" s="13">
        <v>10</v>
      </c>
      <c r="E6" s="12">
        <v>0.17</v>
      </c>
      <c r="F6" s="13">
        <v>13</v>
      </c>
      <c r="G6" s="12">
        <v>0.11</v>
      </c>
      <c r="H6" s="13">
        <v>12</v>
      </c>
      <c r="I6" s="12">
        <v>0.13</v>
      </c>
      <c r="J6" s="13">
        <v>22</v>
      </c>
      <c r="K6" s="12">
        <v>0.1</v>
      </c>
      <c r="L6" s="13">
        <v>14</v>
      </c>
      <c r="M6" s="12">
        <v>0.01</v>
      </c>
      <c r="N6" s="13">
        <v>31</v>
      </c>
      <c r="O6" s="12">
        <v>0.12</v>
      </c>
      <c r="P6" s="13">
        <v>29</v>
      </c>
      <c r="Q6" s="12">
        <v>0.18</v>
      </c>
      <c r="R6" s="13">
        <v>30</v>
      </c>
      <c r="S6" s="12">
        <v>0.14000000000000001</v>
      </c>
      <c r="T6" s="13">
        <v>35</v>
      </c>
      <c r="U6" s="12">
        <v>0.18</v>
      </c>
      <c r="V6" s="13">
        <v>27</v>
      </c>
    </row>
    <row r="7" spans="1:22" x14ac:dyDescent="0.25">
      <c r="A7" t="s">
        <v>339</v>
      </c>
      <c r="B7" s="17" t="str">
        <f>HYPERLINK("#u63226000i!a1","Hoved institution")</f>
        <v>Hoved institution</v>
      </c>
      <c r="C7" s="13" t="s">
        <v>6</v>
      </c>
      <c r="D7" s="13" t="s">
        <v>6</v>
      </c>
      <c r="E7" s="13"/>
      <c r="F7" s="13"/>
      <c r="G7" s="13"/>
      <c r="H7" s="13"/>
      <c r="I7" s="13"/>
      <c r="J7" s="13"/>
      <c r="K7" s="13"/>
      <c r="L7" s="13"/>
      <c r="M7" s="13"/>
      <c r="N7" s="13"/>
      <c r="O7" s="13"/>
      <c r="P7" s="13"/>
      <c r="Q7" s="13"/>
      <c r="R7" s="13"/>
      <c r="S7" s="13"/>
      <c r="T7" s="13"/>
      <c r="U7" s="13"/>
      <c r="V7" s="13"/>
    </row>
    <row r="8" spans="1:22" x14ac:dyDescent="0.25">
      <c r="A8" t="s">
        <v>351</v>
      </c>
      <c r="B8" s="17" t="str">
        <f>HYPERLINK("#u64256200i!a1","Hoved institution")</f>
        <v>Hoved institution</v>
      </c>
      <c r="C8" s="13" t="s">
        <v>6</v>
      </c>
      <c r="D8" s="13" t="s">
        <v>6</v>
      </c>
      <c r="E8" s="13" t="s">
        <v>6</v>
      </c>
      <c r="F8" s="13" t="s">
        <v>6</v>
      </c>
      <c r="G8" s="13" t="s">
        <v>6</v>
      </c>
      <c r="H8" s="13" t="s">
        <v>6</v>
      </c>
      <c r="I8" s="13" t="s">
        <v>6</v>
      </c>
      <c r="J8" s="13" t="s">
        <v>6</v>
      </c>
      <c r="K8" s="13" t="s">
        <v>6</v>
      </c>
      <c r="L8" s="13" t="s">
        <v>6</v>
      </c>
      <c r="M8" s="12">
        <v>0.17</v>
      </c>
      <c r="N8" s="13">
        <v>12</v>
      </c>
      <c r="O8" s="12">
        <v>0.15</v>
      </c>
      <c r="P8" s="13">
        <v>10</v>
      </c>
      <c r="Q8" s="13" t="s">
        <v>6</v>
      </c>
      <c r="R8" s="13" t="s">
        <v>6</v>
      </c>
      <c r="S8" s="13" t="s">
        <v>6</v>
      </c>
      <c r="T8" s="13" t="s">
        <v>6</v>
      </c>
      <c r="U8" s="13" t="s">
        <v>6</v>
      </c>
      <c r="V8" s="13" t="s">
        <v>6</v>
      </c>
    </row>
    <row r="9" spans="1:22" x14ac:dyDescent="0.25">
      <c r="A9" t="s">
        <v>342</v>
      </c>
      <c r="B9" s="17" t="str">
        <f>HYPERLINK("#u63286000i!a1","Hoved institution")</f>
        <v>Hoved institution</v>
      </c>
      <c r="C9" s="13" t="s">
        <v>6</v>
      </c>
      <c r="D9" s="13" t="s">
        <v>6</v>
      </c>
      <c r="E9" s="13" t="s">
        <v>6</v>
      </c>
      <c r="F9" s="13" t="s">
        <v>6</v>
      </c>
      <c r="G9" s="13"/>
      <c r="H9" s="13"/>
      <c r="I9" s="13"/>
      <c r="J9" s="13"/>
      <c r="K9" s="13"/>
      <c r="L9" s="13"/>
      <c r="M9" s="13"/>
      <c r="N9" s="13"/>
      <c r="O9" s="13"/>
      <c r="P9" s="13"/>
      <c r="Q9" s="13"/>
      <c r="R9" s="13"/>
      <c r="S9" s="13"/>
      <c r="T9" s="13"/>
      <c r="U9" s="13"/>
      <c r="V9" s="13"/>
    </row>
    <row r="10" spans="1:22" x14ac:dyDescent="0.25">
      <c r="A10" t="s">
        <v>353</v>
      </c>
      <c r="B10" s="17" t="str">
        <f>HYPERLINK("#u64316200i!a1","Hoved institution")</f>
        <v>Hoved institution</v>
      </c>
      <c r="C10" s="13" t="s">
        <v>6</v>
      </c>
      <c r="D10" s="13" t="s">
        <v>6</v>
      </c>
      <c r="E10" s="13" t="s">
        <v>6</v>
      </c>
      <c r="F10" s="13" t="s">
        <v>6</v>
      </c>
      <c r="G10" s="13" t="s">
        <v>6</v>
      </c>
      <c r="H10" s="13" t="s">
        <v>6</v>
      </c>
      <c r="I10" s="12">
        <v>0.15</v>
      </c>
      <c r="J10" s="13">
        <v>12</v>
      </c>
      <c r="K10" s="13" t="s">
        <v>6</v>
      </c>
      <c r="L10" s="13" t="s">
        <v>6</v>
      </c>
      <c r="M10" s="13" t="s">
        <v>6</v>
      </c>
      <c r="N10" s="13" t="s">
        <v>6</v>
      </c>
      <c r="O10" s="12">
        <v>0.16</v>
      </c>
      <c r="P10" s="13">
        <v>10</v>
      </c>
      <c r="Q10" s="12">
        <v>0.25</v>
      </c>
      <c r="R10" s="13">
        <v>31</v>
      </c>
      <c r="S10" s="13" t="s">
        <v>6</v>
      </c>
      <c r="T10" s="13" t="s">
        <v>6</v>
      </c>
      <c r="U10" s="13" t="s">
        <v>6</v>
      </c>
      <c r="V10" s="13" t="s">
        <v>6</v>
      </c>
    </row>
    <row r="11" spans="1:22" x14ac:dyDescent="0.25">
      <c r="A11" t="s">
        <v>354</v>
      </c>
      <c r="B11" s="17" t="str">
        <f>HYPERLINK("#u64346200i!a1","Hoved institution")</f>
        <v>Hoved institution</v>
      </c>
      <c r="C11" s="12">
        <v>0.21</v>
      </c>
      <c r="D11" s="13">
        <v>216</v>
      </c>
      <c r="E11" s="12">
        <v>0.21</v>
      </c>
      <c r="F11" s="13">
        <v>271</v>
      </c>
      <c r="G11" s="12">
        <v>0.19</v>
      </c>
      <c r="H11" s="13">
        <v>304</v>
      </c>
      <c r="I11" s="12">
        <v>0.17</v>
      </c>
      <c r="J11" s="13">
        <v>308</v>
      </c>
      <c r="K11" s="12">
        <v>0.18</v>
      </c>
      <c r="L11" s="13">
        <v>258</v>
      </c>
      <c r="M11" s="12">
        <v>0.13</v>
      </c>
      <c r="N11" s="13">
        <v>312</v>
      </c>
      <c r="O11" s="12">
        <v>0.16</v>
      </c>
      <c r="P11" s="13">
        <v>271</v>
      </c>
      <c r="Q11" s="12">
        <v>0.16</v>
      </c>
      <c r="R11" s="13">
        <v>277</v>
      </c>
      <c r="S11" s="12">
        <v>0.13</v>
      </c>
      <c r="T11" s="13">
        <v>157</v>
      </c>
      <c r="U11" s="12">
        <v>0.15</v>
      </c>
      <c r="V11" s="13">
        <v>137</v>
      </c>
    </row>
    <row r="12" spans="1:22" x14ac:dyDescent="0.25">
      <c r="A12" t="s">
        <v>335</v>
      </c>
      <c r="B12" s="17" t="str">
        <f>HYPERLINK("#u63026000i!a1","Hoved institution")</f>
        <v>Hoved institution</v>
      </c>
      <c r="C12" s="12">
        <v>0.28999999999999998</v>
      </c>
      <c r="D12" s="13">
        <v>21</v>
      </c>
      <c r="E12" s="12">
        <v>0.14000000000000001</v>
      </c>
      <c r="F12" s="13">
        <v>14</v>
      </c>
      <c r="G12" s="12">
        <v>0.1</v>
      </c>
      <c r="H12" s="13">
        <v>14</v>
      </c>
      <c r="I12" s="13" t="s">
        <v>6</v>
      </c>
      <c r="J12" s="13" t="s">
        <v>6</v>
      </c>
      <c r="K12" s="13" t="s">
        <v>6</v>
      </c>
      <c r="L12" s="13" t="s">
        <v>6</v>
      </c>
      <c r="M12" s="13" t="s">
        <v>6</v>
      </c>
      <c r="N12" s="13" t="s">
        <v>6</v>
      </c>
      <c r="O12" s="13" t="s">
        <v>6</v>
      </c>
      <c r="P12" s="13" t="s">
        <v>6</v>
      </c>
      <c r="Q12" s="12">
        <v>0.21</v>
      </c>
      <c r="R12" s="13">
        <v>11</v>
      </c>
      <c r="S12" s="13" t="s">
        <v>6</v>
      </c>
      <c r="T12" s="13" t="s">
        <v>6</v>
      </c>
      <c r="U12" s="13" t="s">
        <v>6</v>
      </c>
      <c r="V12" s="13" t="s">
        <v>6</v>
      </c>
    </row>
    <row r="13" spans="1:22" x14ac:dyDescent="0.25">
      <c r="A13" s="14" t="s">
        <v>362</v>
      </c>
      <c r="B13" s="18" t="str">
        <f>HYPERLINK("#u77526200i!a1","Hoved institution")</f>
        <v>Hoved institution</v>
      </c>
      <c r="C13" s="16"/>
      <c r="D13" s="16"/>
      <c r="E13" s="16"/>
      <c r="F13" s="16"/>
      <c r="G13" s="16"/>
      <c r="H13" s="16"/>
      <c r="I13" s="16"/>
      <c r="J13" s="16"/>
      <c r="K13" s="16"/>
      <c r="L13" s="16"/>
      <c r="M13" s="16"/>
      <c r="N13" s="16"/>
      <c r="O13" s="16" t="s">
        <v>6</v>
      </c>
      <c r="P13" s="16" t="s">
        <v>6</v>
      </c>
      <c r="Q13" s="15">
        <v>0.02</v>
      </c>
      <c r="R13" s="16">
        <v>11</v>
      </c>
      <c r="S13" s="15">
        <v>0.04</v>
      </c>
      <c r="T13" s="16">
        <v>17</v>
      </c>
      <c r="U13" s="15">
        <v>0.21</v>
      </c>
      <c r="V13" s="16">
        <v>21</v>
      </c>
    </row>
    <row r="14" spans="1:22" x14ac:dyDescent="0.25">
      <c r="A14" t="s">
        <v>336</v>
      </c>
      <c r="B14" s="17" t="str">
        <f>HYPERLINK("#u63086000i!a1","Hoved institution")</f>
        <v>Hoved institution</v>
      </c>
      <c r="C14" s="13" t="s">
        <v>6</v>
      </c>
      <c r="D14" s="13" t="s">
        <v>6</v>
      </c>
      <c r="E14" s="13" t="s">
        <v>6</v>
      </c>
      <c r="F14" s="13" t="s">
        <v>6</v>
      </c>
      <c r="G14" s="13" t="s">
        <v>6</v>
      </c>
      <c r="H14" s="13" t="s">
        <v>6</v>
      </c>
      <c r="I14" s="13" t="s">
        <v>6</v>
      </c>
      <c r="J14" s="13" t="s">
        <v>6</v>
      </c>
      <c r="K14" s="13" t="s">
        <v>6</v>
      </c>
      <c r="L14" s="13" t="s">
        <v>6</v>
      </c>
      <c r="M14" s="13" t="s">
        <v>6</v>
      </c>
      <c r="N14" s="13" t="s">
        <v>6</v>
      </c>
      <c r="O14" s="13" t="s">
        <v>6</v>
      </c>
      <c r="P14" s="13" t="s">
        <v>6</v>
      </c>
      <c r="Q14" s="13" t="s">
        <v>6</v>
      </c>
      <c r="R14" s="13" t="s">
        <v>6</v>
      </c>
      <c r="S14" s="13"/>
      <c r="T14" s="13"/>
      <c r="U14" s="13" t="s">
        <v>6</v>
      </c>
      <c r="V14" s="13" t="s">
        <v>6</v>
      </c>
    </row>
    <row r="15" spans="1:22" x14ac:dyDescent="0.25">
      <c r="A15" t="s">
        <v>346</v>
      </c>
      <c r="B15" s="17" t="str">
        <f>HYPERLINK("#u64116200i!a1","Hoved institution")</f>
        <v>Hoved institution</v>
      </c>
      <c r="C15" s="12">
        <v>0.32</v>
      </c>
      <c r="D15" s="13">
        <v>46</v>
      </c>
      <c r="E15" s="12">
        <v>0.34</v>
      </c>
      <c r="F15" s="13">
        <v>44</v>
      </c>
      <c r="G15" s="12">
        <v>0.2</v>
      </c>
      <c r="H15" s="13">
        <v>63</v>
      </c>
      <c r="I15" s="12">
        <v>0.21</v>
      </c>
      <c r="J15" s="13">
        <v>85</v>
      </c>
      <c r="K15" s="12">
        <v>0.24</v>
      </c>
      <c r="L15" s="13">
        <v>71</v>
      </c>
      <c r="M15" s="12">
        <v>0.21</v>
      </c>
      <c r="N15" s="13">
        <v>70</v>
      </c>
      <c r="O15" s="12">
        <v>0.2</v>
      </c>
      <c r="P15" s="13">
        <v>63</v>
      </c>
      <c r="Q15" s="12">
        <v>0.2</v>
      </c>
      <c r="R15" s="13">
        <v>67</v>
      </c>
      <c r="S15" s="12">
        <v>0.32</v>
      </c>
      <c r="T15" s="13">
        <v>78</v>
      </c>
      <c r="U15" s="12">
        <v>0.24</v>
      </c>
      <c r="V15" s="13">
        <v>70</v>
      </c>
    </row>
    <row r="16" spans="1:22" x14ac:dyDescent="0.25">
      <c r="A16" t="s">
        <v>337</v>
      </c>
      <c r="B16" s="17" t="str">
        <f>HYPERLINK("#u63146000i!a1","Hoved institution")</f>
        <v>Hoved institution</v>
      </c>
      <c r="C16" s="12">
        <v>0.18</v>
      </c>
      <c r="D16" s="13">
        <v>14</v>
      </c>
      <c r="E16" s="12">
        <v>0.28000000000000003</v>
      </c>
      <c r="F16" s="13">
        <v>11</v>
      </c>
      <c r="G16" s="13" t="s">
        <v>6</v>
      </c>
      <c r="H16" s="13" t="s">
        <v>6</v>
      </c>
      <c r="I16" s="13"/>
      <c r="J16" s="13"/>
      <c r="K16" s="13" t="s">
        <v>6</v>
      </c>
      <c r="L16" s="13" t="s">
        <v>6</v>
      </c>
      <c r="M16" s="13"/>
      <c r="N16" s="13"/>
      <c r="O16" s="12">
        <v>0.14000000000000001</v>
      </c>
      <c r="P16" s="13">
        <v>10</v>
      </c>
      <c r="Q16" s="13" t="s">
        <v>6</v>
      </c>
      <c r="R16" s="13" t="s">
        <v>6</v>
      </c>
      <c r="S16" s="12">
        <v>0.17</v>
      </c>
      <c r="T16" s="13">
        <v>15</v>
      </c>
      <c r="U16" s="13" t="s">
        <v>6</v>
      </c>
      <c r="V16" s="13" t="s">
        <v>6</v>
      </c>
    </row>
    <row r="17" spans="1:22" x14ac:dyDescent="0.25">
      <c r="A17" t="s">
        <v>349</v>
      </c>
      <c r="B17" s="17" t="str">
        <f>HYPERLINK("#u64176200i!a1","Hoved institution")</f>
        <v>Hoved institution</v>
      </c>
      <c r="C17" s="12">
        <v>0.17</v>
      </c>
      <c r="D17" s="13">
        <v>162</v>
      </c>
      <c r="E17" s="12">
        <v>0.2</v>
      </c>
      <c r="F17" s="13">
        <v>246</v>
      </c>
      <c r="G17" s="12">
        <v>0.2</v>
      </c>
      <c r="H17" s="13">
        <v>212</v>
      </c>
      <c r="I17" s="12">
        <v>0.15</v>
      </c>
      <c r="J17" s="13">
        <v>296</v>
      </c>
      <c r="K17" s="12">
        <v>0.16</v>
      </c>
      <c r="L17" s="13">
        <v>212</v>
      </c>
      <c r="M17" s="12">
        <v>0.15</v>
      </c>
      <c r="N17" s="13">
        <v>313</v>
      </c>
      <c r="O17" s="12">
        <v>0.19</v>
      </c>
      <c r="P17" s="13">
        <v>233</v>
      </c>
      <c r="Q17" s="12">
        <v>0.3</v>
      </c>
      <c r="R17" s="13">
        <v>303</v>
      </c>
      <c r="S17" s="12">
        <v>0.23</v>
      </c>
      <c r="T17" s="13">
        <v>296</v>
      </c>
      <c r="U17" s="12">
        <v>0.23</v>
      </c>
      <c r="V17" s="13">
        <v>211</v>
      </c>
    </row>
    <row r="18" spans="1:22" x14ac:dyDescent="0.25">
      <c r="A18" t="s">
        <v>333</v>
      </c>
      <c r="B18" s="17" t="str">
        <f>HYPERLINK("#u60706000i!a1","Hoved institution")</f>
        <v>Hoved institution</v>
      </c>
      <c r="C18" s="13" t="s">
        <v>6</v>
      </c>
      <c r="D18" s="13" t="s">
        <v>6</v>
      </c>
      <c r="E18" s="13"/>
      <c r="F18" s="13"/>
      <c r="G18" s="13" t="s">
        <v>6</v>
      </c>
      <c r="H18" s="13" t="s">
        <v>6</v>
      </c>
      <c r="I18" s="13"/>
      <c r="J18" s="13"/>
      <c r="K18" s="13" t="s">
        <v>6</v>
      </c>
      <c r="L18" s="13" t="s">
        <v>6</v>
      </c>
      <c r="M18" s="13"/>
      <c r="N18" s="13"/>
      <c r="O18" s="13"/>
      <c r="P18" s="13"/>
      <c r="Q18" s="13"/>
      <c r="R18" s="13"/>
      <c r="S18" s="13"/>
      <c r="T18" s="13"/>
      <c r="U18" s="13"/>
      <c r="V18" s="13"/>
    </row>
    <row r="19" spans="1:22" x14ac:dyDescent="0.25">
      <c r="A19" t="s">
        <v>359</v>
      </c>
      <c r="B19" s="17" t="str">
        <f>HYPERLINK("#u67606200i!a1","Hoved institution")</f>
        <v>Hoved institution</v>
      </c>
      <c r="C19" s="13"/>
      <c r="D19" s="13"/>
      <c r="E19" s="13" t="s">
        <v>6</v>
      </c>
      <c r="F19" s="13" t="s">
        <v>6</v>
      </c>
      <c r="G19" s="13" t="s">
        <v>6</v>
      </c>
      <c r="H19" s="13" t="s">
        <v>6</v>
      </c>
      <c r="I19" s="13" t="s">
        <v>6</v>
      </c>
      <c r="J19" s="13" t="s">
        <v>6</v>
      </c>
      <c r="K19" s="13"/>
      <c r="L19" s="13"/>
      <c r="M19" s="13" t="s">
        <v>6</v>
      </c>
      <c r="N19" s="13" t="s">
        <v>6</v>
      </c>
      <c r="O19" s="13"/>
      <c r="P19" s="13"/>
      <c r="Q19" s="13"/>
      <c r="R19" s="13"/>
      <c r="S19" s="13"/>
      <c r="T19" s="13"/>
      <c r="U19" s="13"/>
      <c r="V19" s="13"/>
    </row>
    <row r="20" spans="1:22" x14ac:dyDescent="0.25">
      <c r="A20" t="s">
        <v>338</v>
      </c>
      <c r="B20" s="17" t="str">
        <f>HYPERLINK("#u63166000i!a1","Hoved institution")</f>
        <v>Hoved institution</v>
      </c>
      <c r="C20" s="13" t="s">
        <v>6</v>
      </c>
      <c r="D20" s="13" t="s">
        <v>6</v>
      </c>
      <c r="E20" s="13" t="s">
        <v>6</v>
      </c>
      <c r="F20" s="13" t="s">
        <v>6</v>
      </c>
      <c r="G20" s="13"/>
      <c r="H20" s="13"/>
      <c r="I20" s="13" t="s">
        <v>6</v>
      </c>
      <c r="J20" s="13" t="s">
        <v>6</v>
      </c>
      <c r="K20" s="13"/>
      <c r="L20" s="13"/>
      <c r="M20" s="13"/>
      <c r="N20" s="13"/>
      <c r="O20" s="13"/>
      <c r="P20" s="13"/>
      <c r="Q20" s="13"/>
      <c r="R20" s="13"/>
      <c r="S20" s="13"/>
      <c r="T20" s="13"/>
      <c r="U20" s="13"/>
      <c r="V20" s="13"/>
    </row>
    <row r="21" spans="1:22" x14ac:dyDescent="0.25">
      <c r="A21" t="s">
        <v>350</v>
      </c>
      <c r="B21" s="17" t="str">
        <f>HYPERLINK("#u64196200i!a1","Hoved institution")</f>
        <v>Hoved institution</v>
      </c>
      <c r="C21" s="12">
        <v>0.27</v>
      </c>
      <c r="D21" s="13">
        <v>15</v>
      </c>
      <c r="E21" s="12">
        <v>0.21</v>
      </c>
      <c r="F21" s="13">
        <v>13</v>
      </c>
      <c r="G21" s="12">
        <v>0.34</v>
      </c>
      <c r="H21" s="13">
        <v>20</v>
      </c>
      <c r="I21" s="12">
        <v>0.2</v>
      </c>
      <c r="J21" s="13">
        <v>21</v>
      </c>
      <c r="K21" s="12">
        <v>0.27</v>
      </c>
      <c r="L21" s="13">
        <v>15</v>
      </c>
      <c r="M21" s="12">
        <v>0.09</v>
      </c>
      <c r="N21" s="13">
        <v>25</v>
      </c>
      <c r="O21" s="12">
        <v>0.25</v>
      </c>
      <c r="P21" s="13">
        <v>22</v>
      </c>
      <c r="Q21" s="12">
        <v>0.22</v>
      </c>
      <c r="R21" s="13">
        <v>24</v>
      </c>
      <c r="S21" s="12">
        <v>0.39</v>
      </c>
      <c r="T21" s="13">
        <v>17</v>
      </c>
      <c r="U21" s="12">
        <v>0.11</v>
      </c>
      <c r="V21" s="13">
        <v>10</v>
      </c>
    </row>
    <row r="22" spans="1:22" x14ac:dyDescent="0.25">
      <c r="A22" t="s">
        <v>340</v>
      </c>
      <c r="B22" s="17" t="str">
        <f>HYPERLINK("#u63236000i!a1","Hoved institution")</f>
        <v>Hoved institution</v>
      </c>
      <c r="C22" s="13" t="s">
        <v>6</v>
      </c>
      <c r="D22" s="13" t="s">
        <v>6</v>
      </c>
      <c r="E22" s="13"/>
      <c r="F22" s="13"/>
      <c r="G22" s="13" t="s">
        <v>6</v>
      </c>
      <c r="H22" s="13" t="s">
        <v>6</v>
      </c>
      <c r="I22" s="13"/>
      <c r="J22" s="13"/>
      <c r="K22" s="13"/>
      <c r="L22" s="13"/>
      <c r="M22" s="13"/>
      <c r="N22" s="13"/>
      <c r="O22" s="13" t="s">
        <v>6</v>
      </c>
      <c r="P22" s="13" t="s">
        <v>6</v>
      </c>
      <c r="Q22" s="13"/>
      <c r="R22" s="13"/>
      <c r="S22" s="13" t="s">
        <v>6</v>
      </c>
      <c r="T22" s="13" t="s">
        <v>6</v>
      </c>
      <c r="U22" s="13"/>
      <c r="V22" s="13"/>
    </row>
    <row r="23" spans="1:22" x14ac:dyDescent="0.25">
      <c r="A23" t="s">
        <v>352</v>
      </c>
      <c r="B23" s="17" t="str">
        <f>HYPERLINK("#u64266200i!a1","Hoved institution")</f>
        <v>Hoved institution</v>
      </c>
      <c r="C23" s="13" t="s">
        <v>6</v>
      </c>
      <c r="D23" s="13" t="s">
        <v>6</v>
      </c>
      <c r="E23" s="13" t="s">
        <v>6</v>
      </c>
      <c r="F23" s="13" t="s">
        <v>6</v>
      </c>
      <c r="G23" s="12">
        <v>0.22</v>
      </c>
      <c r="H23" s="13">
        <v>17</v>
      </c>
      <c r="I23" s="12">
        <v>0.13</v>
      </c>
      <c r="J23" s="13">
        <v>17</v>
      </c>
      <c r="K23" s="12">
        <v>0.15</v>
      </c>
      <c r="L23" s="13">
        <v>13</v>
      </c>
      <c r="M23" s="12">
        <v>0.03</v>
      </c>
      <c r="N23" s="13">
        <v>11</v>
      </c>
      <c r="O23" s="13" t="s">
        <v>6</v>
      </c>
      <c r="P23" s="13" t="s">
        <v>6</v>
      </c>
      <c r="Q23" s="13" t="s">
        <v>6</v>
      </c>
      <c r="R23" s="13" t="s">
        <v>6</v>
      </c>
      <c r="S23" s="12">
        <v>0.04</v>
      </c>
      <c r="T23" s="13">
        <v>10</v>
      </c>
      <c r="U23" s="12">
        <v>0.09</v>
      </c>
      <c r="V23" s="13">
        <v>12</v>
      </c>
    </row>
    <row r="24" spans="1:22" x14ac:dyDescent="0.25">
      <c r="A24" t="s">
        <v>347</v>
      </c>
      <c r="B24" s="17" t="str">
        <f>HYPERLINK("#u64136200i!a1","Hoved institution")</f>
        <v>Hoved institution</v>
      </c>
      <c r="C24" s="13"/>
      <c r="D24" s="13"/>
      <c r="E24" s="13"/>
      <c r="F24" s="13"/>
      <c r="G24" s="13"/>
      <c r="H24" s="13"/>
      <c r="I24" s="13"/>
      <c r="J24" s="13"/>
      <c r="K24" s="13"/>
      <c r="L24" s="13"/>
      <c r="M24" s="13"/>
      <c r="N24" s="13"/>
      <c r="O24" s="13"/>
      <c r="P24" s="13"/>
      <c r="Q24" s="13" t="s">
        <v>6</v>
      </c>
      <c r="R24" s="13" t="s">
        <v>6</v>
      </c>
      <c r="S24" s="13" t="s">
        <v>6</v>
      </c>
      <c r="T24" s="13" t="s">
        <v>6</v>
      </c>
      <c r="U24" s="13" t="s">
        <v>6</v>
      </c>
      <c r="V24" s="13" t="s">
        <v>6</v>
      </c>
    </row>
    <row r="25" spans="1:22" x14ac:dyDescent="0.25">
      <c r="A25" t="s">
        <v>355</v>
      </c>
      <c r="B25" s="17" t="str">
        <f>HYPERLINK("#u64356200i!a1","Hoved institution")</f>
        <v>Hoved institution</v>
      </c>
      <c r="C25" s="13"/>
      <c r="D25" s="13"/>
      <c r="E25" s="13"/>
      <c r="F25" s="13"/>
      <c r="G25" s="13"/>
      <c r="H25" s="13"/>
      <c r="I25" s="13"/>
      <c r="J25" s="13"/>
      <c r="K25" s="13"/>
      <c r="L25" s="13"/>
      <c r="M25" s="13"/>
      <c r="N25" s="13"/>
      <c r="O25" s="13"/>
      <c r="P25" s="13"/>
      <c r="Q25" s="13"/>
      <c r="R25" s="13"/>
      <c r="S25" s="12">
        <v>0.19</v>
      </c>
      <c r="T25" s="13">
        <v>74</v>
      </c>
      <c r="U25" s="12">
        <v>0.08</v>
      </c>
      <c r="V25" s="13">
        <v>38</v>
      </c>
    </row>
    <row r="26" spans="1:22" x14ac:dyDescent="0.25">
      <c r="A26" t="s">
        <v>343</v>
      </c>
      <c r="B26" s="17" t="str">
        <f>HYPERLINK("#u63326000i!a1","Hoved institution")</f>
        <v>Hoved institution</v>
      </c>
      <c r="C26" s="13"/>
      <c r="D26" s="13"/>
      <c r="E26" s="13"/>
      <c r="F26" s="13"/>
      <c r="G26" s="13"/>
      <c r="H26" s="13"/>
      <c r="I26" s="13" t="s">
        <v>6</v>
      </c>
      <c r="J26" s="13" t="s">
        <v>6</v>
      </c>
      <c r="K26" s="13"/>
      <c r="L26" s="13"/>
      <c r="M26" s="13"/>
      <c r="N26" s="13"/>
      <c r="O26" s="13"/>
      <c r="P26" s="13"/>
      <c r="Q26" s="13"/>
      <c r="R26" s="13"/>
      <c r="S26" s="13"/>
      <c r="T26" s="13"/>
      <c r="U26" s="13"/>
      <c r="V26" s="13"/>
    </row>
    <row r="27" spans="1:22" x14ac:dyDescent="0.25">
      <c r="A27" t="s">
        <v>356</v>
      </c>
      <c r="B27" s="17" t="str">
        <f>HYPERLINK("#u64366200i!a1","Hoved institution")</f>
        <v>Hoved institution</v>
      </c>
      <c r="C27" s="13" t="s">
        <v>6</v>
      </c>
      <c r="D27" s="13" t="s">
        <v>6</v>
      </c>
      <c r="E27" s="13" t="s">
        <v>6</v>
      </c>
      <c r="F27" s="13" t="s">
        <v>6</v>
      </c>
      <c r="G27" s="13" t="s">
        <v>6</v>
      </c>
      <c r="H27" s="13" t="s">
        <v>6</v>
      </c>
      <c r="I27" s="13" t="s">
        <v>6</v>
      </c>
      <c r="J27" s="13" t="s">
        <v>6</v>
      </c>
      <c r="K27" s="13" t="s">
        <v>6</v>
      </c>
      <c r="L27" s="13" t="s">
        <v>6</v>
      </c>
      <c r="M27" s="12">
        <v>0.14000000000000001</v>
      </c>
      <c r="N27" s="13">
        <v>10</v>
      </c>
      <c r="O27" s="12">
        <v>0.11</v>
      </c>
      <c r="P27" s="13">
        <v>10</v>
      </c>
      <c r="Q27" s="13" t="s">
        <v>6</v>
      </c>
      <c r="R27" s="13" t="s">
        <v>6</v>
      </c>
      <c r="S27" s="13" t="s">
        <v>6</v>
      </c>
      <c r="T27" s="13" t="s">
        <v>6</v>
      </c>
      <c r="U27" s="13" t="s">
        <v>6</v>
      </c>
      <c r="V27" s="13" t="s">
        <v>6</v>
      </c>
    </row>
    <row r="28" spans="1:22" x14ac:dyDescent="0.25">
      <c r="A28" t="s">
        <v>357</v>
      </c>
      <c r="B28" s="17" t="str">
        <f>HYPERLINK("#u64396200i!a1","Hoved institution")</f>
        <v>Hoved institution</v>
      </c>
      <c r="C28" s="12">
        <v>0.28000000000000003</v>
      </c>
      <c r="D28" s="13">
        <v>25</v>
      </c>
      <c r="E28" s="12">
        <v>0.13</v>
      </c>
      <c r="F28" s="13">
        <v>23</v>
      </c>
      <c r="G28" s="12">
        <v>0.24</v>
      </c>
      <c r="H28" s="13">
        <v>42</v>
      </c>
      <c r="I28" s="12">
        <v>0.16</v>
      </c>
      <c r="J28" s="13">
        <v>48</v>
      </c>
      <c r="K28" s="12">
        <v>0.25</v>
      </c>
      <c r="L28" s="13">
        <v>57</v>
      </c>
      <c r="M28" s="12">
        <v>0.14000000000000001</v>
      </c>
      <c r="N28" s="13">
        <v>54</v>
      </c>
      <c r="O28" s="12">
        <v>0.21</v>
      </c>
      <c r="P28" s="13">
        <v>63</v>
      </c>
      <c r="Q28" s="12">
        <v>0.21</v>
      </c>
      <c r="R28" s="13">
        <v>48</v>
      </c>
      <c r="S28" s="12">
        <v>0.23</v>
      </c>
      <c r="T28" s="13">
        <v>35</v>
      </c>
      <c r="U28" s="12">
        <v>0.27</v>
      </c>
      <c r="V28" s="13">
        <v>38</v>
      </c>
    </row>
    <row r="29" spans="1:22" x14ac:dyDescent="0.25">
      <c r="A29" t="s">
        <v>345</v>
      </c>
      <c r="B29" s="17" t="str">
        <f>HYPERLINK("#u63376000i!a1","Hoved institution")</f>
        <v>Hoved institution</v>
      </c>
      <c r="C29" s="13" t="s">
        <v>6</v>
      </c>
      <c r="D29" s="13" t="s">
        <v>6</v>
      </c>
      <c r="E29" s="13"/>
      <c r="F29" s="13"/>
      <c r="G29" s="13"/>
      <c r="H29" s="13"/>
      <c r="I29" s="13" t="s">
        <v>6</v>
      </c>
      <c r="J29" s="13" t="s">
        <v>6</v>
      </c>
      <c r="K29" s="13" t="s">
        <v>6</v>
      </c>
      <c r="L29" s="13" t="s">
        <v>6</v>
      </c>
      <c r="M29" s="13"/>
      <c r="N29" s="13"/>
      <c r="O29" s="13"/>
      <c r="P29" s="13"/>
      <c r="Q29" s="13" t="s">
        <v>6</v>
      </c>
      <c r="R29" s="13" t="s">
        <v>6</v>
      </c>
      <c r="S29" s="13"/>
      <c r="T29" s="13"/>
      <c r="U29" s="13"/>
      <c r="V29" s="13"/>
    </row>
    <row r="30" spans="1:22" x14ac:dyDescent="0.25">
      <c r="A30" t="s">
        <v>344</v>
      </c>
      <c r="B30" s="17" t="str">
        <f>HYPERLINK("#u63366000i!a1","Hoved institution")</f>
        <v>Hoved institution</v>
      </c>
      <c r="C30" s="13" t="s">
        <v>6</v>
      </c>
      <c r="D30" s="13" t="s">
        <v>6</v>
      </c>
      <c r="E30" s="13" t="s">
        <v>6</v>
      </c>
      <c r="F30" s="13" t="s">
        <v>6</v>
      </c>
      <c r="G30" s="13"/>
      <c r="H30" s="13"/>
      <c r="I30" s="13" t="s">
        <v>6</v>
      </c>
      <c r="J30" s="13" t="s">
        <v>6</v>
      </c>
      <c r="K30" s="13"/>
      <c r="L30" s="13"/>
      <c r="M30" s="13"/>
      <c r="N30" s="13"/>
      <c r="O30" s="13"/>
      <c r="P30" s="13"/>
      <c r="Q30" s="13" t="s">
        <v>6</v>
      </c>
      <c r="R30" s="13" t="s">
        <v>6</v>
      </c>
      <c r="S30" s="13" t="s">
        <v>6</v>
      </c>
      <c r="T30" s="13" t="s">
        <v>6</v>
      </c>
      <c r="U30" s="13"/>
      <c r="V30" s="13"/>
    </row>
    <row r="31" spans="1:22" x14ac:dyDescent="0.25">
      <c r="A31" t="s">
        <v>358</v>
      </c>
      <c r="B31" s="17" t="str">
        <f>HYPERLINK("#u64446200i!a1","Hoved institution")</f>
        <v>Hoved institution</v>
      </c>
      <c r="C31" s="13" t="s">
        <v>6</v>
      </c>
      <c r="D31" s="13" t="s">
        <v>6</v>
      </c>
      <c r="E31" s="12">
        <v>0.13</v>
      </c>
      <c r="F31" s="13">
        <v>20</v>
      </c>
      <c r="G31" s="12">
        <v>0.14000000000000001</v>
      </c>
      <c r="H31" s="13">
        <v>30</v>
      </c>
      <c r="I31" s="12">
        <v>0.22</v>
      </c>
      <c r="J31" s="13">
        <v>20</v>
      </c>
      <c r="K31" s="12">
        <v>0.16</v>
      </c>
      <c r="L31" s="13">
        <v>22</v>
      </c>
      <c r="M31" s="12">
        <v>0.1</v>
      </c>
      <c r="N31" s="13">
        <v>34</v>
      </c>
      <c r="O31" s="12">
        <v>0.18</v>
      </c>
      <c r="P31" s="13">
        <v>33</v>
      </c>
      <c r="Q31" s="12">
        <v>0.21</v>
      </c>
      <c r="R31" s="13">
        <v>40</v>
      </c>
      <c r="S31" s="12">
        <v>0.21</v>
      </c>
      <c r="T31" s="13">
        <v>40</v>
      </c>
      <c r="U31" s="12">
        <v>0.27</v>
      </c>
      <c r="V31" s="13">
        <v>43</v>
      </c>
    </row>
    <row r="32" spans="1:22" x14ac:dyDescent="0.25">
      <c r="A32" t="s">
        <v>341</v>
      </c>
      <c r="B32" s="17" t="str">
        <f>HYPERLINK("#u63256000i!a1","Hoved institution")</f>
        <v>Hoved institution</v>
      </c>
      <c r="C32" s="13" t="s">
        <v>6</v>
      </c>
      <c r="D32" s="13" t="s">
        <v>6</v>
      </c>
      <c r="E32" s="13" t="s">
        <v>6</v>
      </c>
      <c r="F32" s="13" t="s">
        <v>6</v>
      </c>
      <c r="G32" s="13"/>
      <c r="H32" s="13"/>
      <c r="I32" s="13"/>
      <c r="J32" s="13"/>
      <c r="K32" s="13"/>
      <c r="L32" s="13"/>
      <c r="M32" s="13"/>
      <c r="N32" s="13"/>
      <c r="O32" s="13"/>
      <c r="P32" s="13"/>
      <c r="Q32" s="13"/>
      <c r="R32" s="13"/>
      <c r="S32" s="13"/>
      <c r="T32" s="13"/>
      <c r="U32" s="13" t="s">
        <v>6</v>
      </c>
      <c r="V32" s="13" t="s">
        <v>6</v>
      </c>
    </row>
    <row r="33" spans="1:22" x14ac:dyDescent="0.25">
      <c r="A33" t="s">
        <v>360</v>
      </c>
      <c r="B33" s="17" t="str">
        <f>HYPERLINK("#u72306000i!a1","Hoved institution")</f>
        <v>Hoved institution</v>
      </c>
      <c r="C33" s="12">
        <v>0.27</v>
      </c>
      <c r="D33" s="13">
        <v>120</v>
      </c>
      <c r="E33" s="12">
        <v>0.33</v>
      </c>
      <c r="F33" s="13">
        <v>140</v>
      </c>
      <c r="G33" s="12">
        <v>0.28000000000000003</v>
      </c>
      <c r="H33" s="13">
        <v>117</v>
      </c>
      <c r="I33" s="12">
        <v>0.24</v>
      </c>
      <c r="J33" s="13">
        <v>107</v>
      </c>
      <c r="K33" s="12">
        <v>0.24</v>
      </c>
      <c r="L33" s="13">
        <v>32</v>
      </c>
      <c r="M33" s="12">
        <v>0.21</v>
      </c>
      <c r="N33" s="13">
        <v>33</v>
      </c>
      <c r="O33" s="12">
        <v>0.19</v>
      </c>
      <c r="P33" s="13">
        <v>13</v>
      </c>
      <c r="Q33" s="12">
        <v>0.25</v>
      </c>
      <c r="R33" s="13">
        <v>28</v>
      </c>
      <c r="S33" s="12">
        <v>0.26</v>
      </c>
      <c r="T33" s="13">
        <v>28</v>
      </c>
      <c r="U33" s="13" t="s">
        <v>6</v>
      </c>
      <c r="V33" s="13" t="s">
        <v>6</v>
      </c>
    </row>
    <row r="34" spans="1:22" ht="15.75" thickBot="1" x14ac:dyDescent="0.3">
      <c r="A34" s="6" t="s">
        <v>361</v>
      </c>
      <c r="B34" s="9" t="str">
        <f>HYPERLINK("#u72326200i!a1","Hoved institution")</f>
        <v>Hoved institution</v>
      </c>
      <c r="C34" s="11"/>
      <c r="D34" s="11"/>
      <c r="E34" s="11"/>
      <c r="F34" s="11"/>
      <c r="G34" s="11" t="s">
        <v>6</v>
      </c>
      <c r="H34" s="11" t="s">
        <v>6</v>
      </c>
      <c r="I34" s="10">
        <v>0.16</v>
      </c>
      <c r="J34" s="11">
        <v>39</v>
      </c>
      <c r="K34" s="10">
        <v>0.3</v>
      </c>
      <c r="L34" s="11">
        <v>83</v>
      </c>
      <c r="M34" s="10">
        <v>0.12</v>
      </c>
      <c r="N34" s="11">
        <v>85</v>
      </c>
      <c r="O34" s="10">
        <v>0.16</v>
      </c>
      <c r="P34" s="11">
        <v>91</v>
      </c>
      <c r="Q34" s="10">
        <v>0.2</v>
      </c>
      <c r="R34" s="11">
        <v>85</v>
      </c>
      <c r="S34" s="10">
        <v>0.21</v>
      </c>
      <c r="T34" s="11">
        <v>65</v>
      </c>
      <c r="U34" s="10">
        <v>0.28000000000000003</v>
      </c>
      <c r="V34" s="11">
        <v>63</v>
      </c>
    </row>
  </sheetData>
  <sortState ref="A5:V34">
    <sortCondition ref="A1"/>
  </sortState>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1.855468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HYPERLINK("#u431!a1","Tilbage til Psykologi (samf.), kand.")</f>
        <v>Tilbage til Psykologi (samf.), kand.</v>
      </c>
    </row>
    <row r="2" spans="1:21" ht="15.75" thickBot="1" x14ac:dyDescent="0.3">
      <c r="A2" s="1" t="s">
        <v>426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0.12</v>
      </c>
      <c r="C5" s="16">
        <v>132</v>
      </c>
      <c r="D5" s="15">
        <v>0.11</v>
      </c>
      <c r="E5" s="16">
        <v>146</v>
      </c>
      <c r="F5" s="15">
        <v>0.14000000000000001</v>
      </c>
      <c r="G5" s="16">
        <v>146</v>
      </c>
      <c r="H5" s="15">
        <v>0.1</v>
      </c>
      <c r="I5" s="16">
        <v>165</v>
      </c>
      <c r="J5" s="15">
        <v>0.12</v>
      </c>
      <c r="K5" s="16">
        <v>130</v>
      </c>
      <c r="L5" s="15">
        <v>7.0000000000000007E-2</v>
      </c>
      <c r="M5" s="16">
        <v>211</v>
      </c>
      <c r="N5" s="15">
        <v>0.02</v>
      </c>
      <c r="O5" s="16">
        <v>187</v>
      </c>
      <c r="P5" s="15">
        <v>0.06</v>
      </c>
      <c r="Q5" s="16">
        <v>250</v>
      </c>
      <c r="R5" s="15">
        <v>0.09</v>
      </c>
      <c r="S5" s="16">
        <v>267</v>
      </c>
      <c r="T5" s="15">
        <v>0.14000000000000001</v>
      </c>
      <c r="U5" s="16">
        <v>228</v>
      </c>
    </row>
    <row r="6" spans="1:21" x14ac:dyDescent="0.25">
      <c r="A6" t="s">
        <v>4</v>
      </c>
      <c r="B6" s="13"/>
      <c r="C6" s="13"/>
      <c r="D6" s="12">
        <v>0.03</v>
      </c>
      <c r="E6" s="13">
        <v>15</v>
      </c>
      <c r="F6" s="12">
        <v>0.05</v>
      </c>
      <c r="G6" s="13">
        <v>28</v>
      </c>
      <c r="H6" s="12">
        <v>0.02</v>
      </c>
      <c r="I6" s="13">
        <v>47</v>
      </c>
      <c r="J6" s="12">
        <v>0.08</v>
      </c>
      <c r="K6" s="13">
        <v>37</v>
      </c>
      <c r="L6" s="12">
        <v>0.01</v>
      </c>
      <c r="M6" s="13">
        <v>37</v>
      </c>
      <c r="N6" s="12">
        <v>0.02</v>
      </c>
      <c r="O6" s="13">
        <v>72</v>
      </c>
      <c r="P6" s="12">
        <v>7.0000000000000007E-2</v>
      </c>
      <c r="Q6" s="13">
        <v>66</v>
      </c>
      <c r="R6" s="12">
        <v>0.16</v>
      </c>
      <c r="S6" s="13">
        <v>56</v>
      </c>
      <c r="T6" s="12">
        <v>0.05</v>
      </c>
      <c r="U6" s="13">
        <v>51</v>
      </c>
    </row>
    <row r="7" spans="1:21" ht="15.75" thickBot="1" x14ac:dyDescent="0.3">
      <c r="A7" s="6" t="s">
        <v>7</v>
      </c>
      <c r="B7" s="10">
        <v>0.05</v>
      </c>
      <c r="C7" s="11">
        <v>92</v>
      </c>
      <c r="D7" s="10">
        <v>7.0000000000000007E-2</v>
      </c>
      <c r="E7" s="11">
        <v>112</v>
      </c>
      <c r="F7" s="10">
        <v>0.11</v>
      </c>
      <c r="G7" s="11">
        <v>119</v>
      </c>
      <c r="H7" s="10">
        <v>0.09</v>
      </c>
      <c r="I7" s="11">
        <v>141</v>
      </c>
      <c r="J7" s="10">
        <v>0.05</v>
      </c>
      <c r="K7" s="11">
        <v>116</v>
      </c>
      <c r="L7" s="10">
        <v>0.05</v>
      </c>
      <c r="M7" s="11">
        <v>142</v>
      </c>
      <c r="N7" s="10">
        <v>0.03</v>
      </c>
      <c r="O7" s="11">
        <v>138</v>
      </c>
      <c r="P7" s="10">
        <v>0.06</v>
      </c>
      <c r="Q7" s="11">
        <v>177</v>
      </c>
      <c r="R7" s="10">
        <v>0.1</v>
      </c>
      <c r="S7" s="11">
        <v>167</v>
      </c>
      <c r="T7" s="10">
        <v>0.09</v>
      </c>
      <c r="U7" s="11">
        <v>142</v>
      </c>
    </row>
  </sheetData>
  <sortState ref="A5:U7">
    <sortCondition ref="A1"/>
  </sortState>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 width="31.855468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s>
  <sheetData>
    <row r="1" spans="1:11" x14ac:dyDescent="0.25">
      <c r="A1" s="2" t="str">
        <f>HYPERLINK("#u431!a1","Tilbage til Psykologi (samf.), kand.")</f>
        <v>Tilbage til Psykologi (samf.), kand.</v>
      </c>
    </row>
    <row r="2" spans="1:11" ht="15.75" thickBot="1" x14ac:dyDescent="0.3">
      <c r="A2" s="1" t="s">
        <v>425</v>
      </c>
      <c r="B2" s="1"/>
    </row>
    <row r="3" spans="1:11" x14ac:dyDescent="0.25">
      <c r="A3" s="3"/>
      <c r="B3" s="7">
        <v>2002</v>
      </c>
      <c r="C3" s="7"/>
      <c r="D3" s="7">
        <v>2003</v>
      </c>
      <c r="E3" s="7"/>
      <c r="F3" s="7">
        <v>2004</v>
      </c>
      <c r="G3" s="7"/>
      <c r="H3" s="7"/>
      <c r="I3" s="7"/>
      <c r="J3" s="7">
        <v>2006</v>
      </c>
      <c r="K3" s="7"/>
    </row>
    <row r="4" spans="1:11" x14ac:dyDescent="0.25">
      <c r="A4" s="4"/>
      <c r="B4" s="8" t="s">
        <v>1</v>
      </c>
      <c r="C4" s="8" t="s">
        <v>2</v>
      </c>
      <c r="D4" s="8" t="s">
        <v>1</v>
      </c>
      <c r="E4" s="8" t="s">
        <v>2</v>
      </c>
      <c r="F4" s="8" t="s">
        <v>1</v>
      </c>
      <c r="G4" s="8" t="s">
        <v>2</v>
      </c>
      <c r="H4" s="8"/>
      <c r="I4" s="8"/>
      <c r="J4" s="8" t="s">
        <v>1</v>
      </c>
      <c r="K4" s="8" t="s">
        <v>2</v>
      </c>
    </row>
    <row r="5" spans="1:11" x14ac:dyDescent="0.25">
      <c r="A5" s="14" t="s">
        <v>27</v>
      </c>
      <c r="B5" s="16"/>
      <c r="C5" s="16"/>
      <c r="D5" s="16"/>
      <c r="E5" s="16"/>
      <c r="F5" s="16" t="s">
        <v>6</v>
      </c>
      <c r="G5" s="16" t="s">
        <v>6</v>
      </c>
      <c r="H5" s="16"/>
      <c r="I5" s="16"/>
      <c r="J5" s="16"/>
      <c r="K5" s="16"/>
    </row>
    <row r="6" spans="1:11" ht="15.75" thickBot="1" x14ac:dyDescent="0.3">
      <c r="A6" s="6" t="s">
        <v>7</v>
      </c>
      <c r="B6" s="11" t="s">
        <v>6</v>
      </c>
      <c r="C6" s="11" t="s">
        <v>6</v>
      </c>
      <c r="D6" s="11" t="s">
        <v>6</v>
      </c>
      <c r="E6" s="11" t="s">
        <v>6</v>
      </c>
      <c r="F6" s="11"/>
      <c r="G6" s="11"/>
      <c r="H6" s="11"/>
      <c r="I6" s="11"/>
      <c r="J6" s="11" t="s">
        <v>6</v>
      </c>
      <c r="K6" s="11" t="s">
        <v>6</v>
      </c>
    </row>
  </sheetData>
  <sortState ref="A5:K6">
    <sortCondition ref="A1"/>
  </sortState>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1.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HYPERLINK("#u431!a1","Tilbage til Psykologi (samf.), kand.")</f>
        <v>Tilbage til Psykologi (samf.), kand.</v>
      </c>
    </row>
    <row r="2" spans="1:21" ht="15.75" thickBot="1" x14ac:dyDescent="0.3">
      <c r="A2" s="1" t="s">
        <v>424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0.13</v>
      </c>
      <c r="C5" s="11">
        <v>33</v>
      </c>
      <c r="D5" s="10">
        <v>0.18</v>
      </c>
      <c r="E5" s="11">
        <v>65</v>
      </c>
      <c r="F5" s="10">
        <v>0.2</v>
      </c>
      <c r="G5" s="11">
        <v>61</v>
      </c>
      <c r="H5" s="10">
        <v>0.16</v>
      </c>
      <c r="I5" s="11">
        <v>88</v>
      </c>
      <c r="J5" s="10">
        <v>0.1</v>
      </c>
      <c r="K5" s="11">
        <v>64</v>
      </c>
      <c r="L5" s="10">
        <v>0.11</v>
      </c>
      <c r="M5" s="11">
        <v>73</v>
      </c>
      <c r="N5" s="10">
        <v>0.12</v>
      </c>
      <c r="O5" s="11">
        <v>52</v>
      </c>
      <c r="P5" s="10">
        <v>0.14000000000000001</v>
      </c>
      <c r="Q5" s="11">
        <v>76</v>
      </c>
      <c r="R5" s="10">
        <v>0.21</v>
      </c>
      <c r="S5" s="11">
        <v>76</v>
      </c>
      <c r="T5" s="10">
        <v>0.26</v>
      </c>
      <c r="U5" s="11">
        <v>66</v>
      </c>
    </row>
  </sheetData>
  <sortState ref="A5:U5">
    <sortCondition ref="A1"/>
  </sortState>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5703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423</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c r="E5" s="11"/>
      <c r="F5" s="11"/>
      <c r="G5" s="11"/>
      <c r="H5" s="11"/>
      <c r="I5" s="11"/>
      <c r="J5" s="11" t="s">
        <v>6</v>
      </c>
      <c r="K5" s="11" t="s">
        <v>6</v>
      </c>
      <c r="L5" s="11" t="s">
        <v>6</v>
      </c>
      <c r="M5" s="11" t="s">
        <v>6</v>
      </c>
      <c r="N5" s="11" t="s">
        <v>6</v>
      </c>
      <c r="O5" s="11" t="s">
        <v>6</v>
      </c>
      <c r="P5" s="10">
        <v>0.17</v>
      </c>
      <c r="Q5" s="11">
        <v>13</v>
      </c>
      <c r="R5" s="10">
        <v>0.2</v>
      </c>
      <c r="S5" s="11">
        <v>17</v>
      </c>
      <c r="T5" s="10">
        <v>0.3</v>
      </c>
      <c r="U5" s="11">
        <v>21</v>
      </c>
    </row>
  </sheetData>
  <sortState ref="A5:U5">
    <sortCondition ref="A1"/>
  </sortState>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5703125" bestFit="1" customWidth="1"/>
    <col min="16" max="16" width="5" bestFit="1" customWidth="1"/>
    <col min="17" max="17" width="3"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422</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40</v>
      </c>
      <c r="B5" s="11"/>
      <c r="C5" s="11"/>
      <c r="D5" s="11"/>
      <c r="E5" s="11"/>
      <c r="F5" s="11"/>
      <c r="G5" s="11"/>
      <c r="H5" s="11"/>
      <c r="I5" s="11"/>
      <c r="J5" s="11"/>
      <c r="K5" s="11"/>
      <c r="L5" s="11"/>
      <c r="M5" s="11"/>
      <c r="N5" s="11"/>
      <c r="O5" s="11"/>
      <c r="P5" s="10">
        <v>0</v>
      </c>
      <c r="Q5" s="11">
        <v>12</v>
      </c>
      <c r="R5" s="11" t="s">
        <v>6</v>
      </c>
      <c r="S5" s="11" t="s">
        <v>6</v>
      </c>
      <c r="T5" s="10">
        <v>0.03</v>
      </c>
      <c r="U5" s="11">
        <v>32</v>
      </c>
    </row>
  </sheetData>
  <sortState ref="A5:U5">
    <sortCondition ref="A1"/>
  </sortState>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570312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HYPERLINK("#u430!a1","Tilbage til Områdestudier og øvrige (hum.), kand.")</f>
        <v>Tilbage til Områdestudier og øvrige (hum.), kand.</v>
      </c>
    </row>
    <row r="2" spans="1:21" ht="15.75" thickBot="1" x14ac:dyDescent="0.3">
      <c r="A2" s="1" t="s">
        <v>359</v>
      </c>
      <c r="B2" s="1"/>
    </row>
    <row r="3" spans="1:21" x14ac:dyDescent="0.25">
      <c r="A3" s="3"/>
      <c r="B3" s="7">
        <v>2002</v>
      </c>
      <c r="C3" s="7"/>
      <c r="D3" s="7">
        <v>2003</v>
      </c>
      <c r="E3" s="7"/>
      <c r="F3" s="7">
        <v>2004</v>
      </c>
      <c r="G3" s="7"/>
      <c r="H3" s="7"/>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c r="I4" s="8"/>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3"/>
      <c r="E5" s="13"/>
      <c r="F5" s="13"/>
      <c r="G5" s="13"/>
      <c r="H5" s="13"/>
      <c r="I5" s="13"/>
      <c r="J5" s="13"/>
      <c r="K5" s="13"/>
      <c r="L5" s="13"/>
      <c r="M5" s="13"/>
      <c r="N5" s="13"/>
      <c r="O5" s="13"/>
      <c r="P5" s="13"/>
      <c r="Q5" s="13"/>
      <c r="R5" s="13"/>
      <c r="S5" s="13"/>
      <c r="T5" s="13"/>
      <c r="U5" s="13"/>
    </row>
    <row r="6" spans="1:21" x14ac:dyDescent="0.25">
      <c r="A6" s="14" t="s">
        <v>38</v>
      </c>
      <c r="B6" s="16" t="s">
        <v>6</v>
      </c>
      <c r="C6" s="16" t="s">
        <v>6</v>
      </c>
      <c r="D6" s="16" t="s">
        <v>6</v>
      </c>
      <c r="E6" s="16" t="s">
        <v>6</v>
      </c>
      <c r="F6" s="16" t="s">
        <v>6</v>
      </c>
      <c r="G6" s="16" t="s">
        <v>6</v>
      </c>
      <c r="H6" s="16"/>
      <c r="I6" s="16"/>
      <c r="J6" s="16" t="s">
        <v>6</v>
      </c>
      <c r="K6" s="16" t="s">
        <v>6</v>
      </c>
      <c r="L6" s="16" t="s">
        <v>6</v>
      </c>
      <c r="M6" s="16" t="s">
        <v>6</v>
      </c>
      <c r="N6" s="16" t="s">
        <v>6</v>
      </c>
      <c r="O6" s="16" t="s">
        <v>6</v>
      </c>
      <c r="P6" s="16" t="s">
        <v>6</v>
      </c>
      <c r="Q6" s="16" t="s">
        <v>6</v>
      </c>
      <c r="R6" s="16" t="s">
        <v>6</v>
      </c>
      <c r="S6" s="16" t="s">
        <v>6</v>
      </c>
      <c r="T6" s="16" t="s">
        <v>6</v>
      </c>
      <c r="U6" s="16" t="s">
        <v>6</v>
      </c>
    </row>
    <row r="7" spans="1:21" x14ac:dyDescent="0.25">
      <c r="A7" t="s">
        <v>4</v>
      </c>
      <c r="B7" s="13"/>
      <c r="C7" s="13"/>
      <c r="D7" s="13"/>
      <c r="E7" s="13"/>
      <c r="F7" s="13"/>
      <c r="G7" s="13"/>
      <c r="H7" s="13"/>
      <c r="I7" s="13"/>
      <c r="J7" s="13" t="s">
        <v>6</v>
      </c>
      <c r="K7" s="13" t="s">
        <v>6</v>
      </c>
      <c r="L7" s="13"/>
      <c r="M7" s="13"/>
      <c r="N7" s="13"/>
      <c r="O7" s="13"/>
      <c r="P7" s="13"/>
      <c r="Q7" s="13"/>
      <c r="R7" s="13"/>
      <c r="S7" s="13"/>
      <c r="T7" s="13"/>
      <c r="U7" s="13"/>
    </row>
    <row r="8" spans="1:21" ht="15.75" thickBot="1" x14ac:dyDescent="0.3">
      <c r="A8" s="6" t="s">
        <v>7</v>
      </c>
      <c r="B8" s="10">
        <v>0.28999999999999998</v>
      </c>
      <c r="C8" s="11">
        <v>14</v>
      </c>
      <c r="D8" s="11"/>
      <c r="E8" s="11"/>
      <c r="F8" s="11"/>
      <c r="G8" s="11"/>
      <c r="H8" s="11"/>
      <c r="I8" s="11"/>
      <c r="J8" s="11"/>
      <c r="K8" s="11"/>
      <c r="L8" s="11"/>
      <c r="M8" s="11"/>
      <c r="N8" s="11"/>
      <c r="O8" s="11"/>
      <c r="P8" s="11"/>
      <c r="Q8" s="11"/>
      <c r="R8" s="11"/>
      <c r="S8" s="11"/>
      <c r="T8" s="11"/>
      <c r="U8" s="11"/>
    </row>
  </sheetData>
  <sortState ref="A5:U8">
    <sortCondition ref="A1"/>
  </sortState>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5.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421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0.25</v>
      </c>
      <c r="C5" s="13">
        <v>21</v>
      </c>
      <c r="D5" s="12">
        <v>0.24</v>
      </c>
      <c r="E5" s="13">
        <v>33</v>
      </c>
      <c r="F5" s="12">
        <v>0.23</v>
      </c>
      <c r="G5" s="13">
        <v>35</v>
      </c>
      <c r="H5" s="12">
        <v>0.2</v>
      </c>
      <c r="I5" s="13">
        <v>51</v>
      </c>
      <c r="J5" s="13" t="s">
        <v>6</v>
      </c>
      <c r="K5" s="13" t="s">
        <v>6</v>
      </c>
      <c r="L5" s="12">
        <v>0.13</v>
      </c>
      <c r="M5" s="13">
        <v>55</v>
      </c>
      <c r="N5" s="12">
        <v>0.21</v>
      </c>
      <c r="O5" s="13">
        <v>67</v>
      </c>
      <c r="P5" s="12">
        <v>0.3</v>
      </c>
      <c r="Q5" s="13">
        <v>71</v>
      </c>
      <c r="R5" s="12">
        <v>0.38</v>
      </c>
      <c r="S5" s="13">
        <v>60</v>
      </c>
      <c r="T5" s="13" t="s">
        <v>6</v>
      </c>
      <c r="U5" s="13" t="s">
        <v>6</v>
      </c>
    </row>
    <row r="6" spans="1:21" ht="15.75" thickBot="1" x14ac:dyDescent="0.3">
      <c r="A6" s="6" t="s">
        <v>40</v>
      </c>
      <c r="B6" s="10">
        <v>0.19</v>
      </c>
      <c r="C6" s="11">
        <v>14</v>
      </c>
      <c r="D6" s="10">
        <v>0.18</v>
      </c>
      <c r="E6" s="11">
        <v>26</v>
      </c>
      <c r="F6" s="10">
        <v>0.11</v>
      </c>
      <c r="G6" s="11">
        <v>62</v>
      </c>
      <c r="H6" s="10">
        <v>0.17</v>
      </c>
      <c r="I6" s="11">
        <v>33</v>
      </c>
      <c r="J6" s="10">
        <v>7.0000000000000007E-2</v>
      </c>
      <c r="K6" s="11">
        <v>18</v>
      </c>
      <c r="L6" s="10">
        <v>0.19</v>
      </c>
      <c r="M6" s="11">
        <v>38</v>
      </c>
      <c r="N6" s="10">
        <v>0.17</v>
      </c>
      <c r="O6" s="11">
        <v>33</v>
      </c>
      <c r="P6" s="10">
        <v>0.31</v>
      </c>
      <c r="Q6" s="11">
        <v>38</v>
      </c>
      <c r="R6" s="10">
        <v>0.25</v>
      </c>
      <c r="S6" s="11">
        <v>30</v>
      </c>
      <c r="T6" s="10">
        <v>0.27</v>
      </c>
      <c r="U6" s="11">
        <v>26</v>
      </c>
    </row>
  </sheetData>
  <sortState ref="A5:U6">
    <sortCondition ref="A1"/>
  </sortState>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2" max="12" width="5" bestFit="1" customWidth="1"/>
    <col min="13" max="13" width="2.425781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420</v>
      </c>
      <c r="B2" s="1"/>
    </row>
    <row r="3" spans="1:21" x14ac:dyDescent="0.25">
      <c r="A3" s="3"/>
      <c r="B3" s="7">
        <v>2002</v>
      </c>
      <c r="C3" s="7"/>
      <c r="D3" s="7">
        <v>2003</v>
      </c>
      <c r="E3" s="7"/>
      <c r="F3" s="7">
        <v>2004</v>
      </c>
      <c r="G3" s="7"/>
      <c r="H3" s="7">
        <v>2005</v>
      </c>
      <c r="I3" s="7"/>
      <c r="J3" s="7"/>
      <c r="K3" s="7"/>
      <c r="L3" s="7">
        <v>2007</v>
      </c>
      <c r="M3" s="7"/>
      <c r="N3" s="7"/>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c r="K4" s="8"/>
      <c r="L4" s="8" t="s">
        <v>1</v>
      </c>
      <c r="M4" s="8" t="s">
        <v>2</v>
      </c>
      <c r="N4" s="8"/>
      <c r="O4" s="8"/>
      <c r="P4" s="8" t="s">
        <v>1</v>
      </c>
      <c r="Q4" s="8" t="s">
        <v>2</v>
      </c>
      <c r="R4" s="8" t="s">
        <v>1</v>
      </c>
      <c r="S4" s="8" t="s">
        <v>2</v>
      </c>
      <c r="T4" s="8" t="s">
        <v>1</v>
      </c>
      <c r="U4" s="8" t="s">
        <v>2</v>
      </c>
    </row>
    <row r="5" spans="1:21" ht="15.75" thickBot="1" x14ac:dyDescent="0.3">
      <c r="A5" s="6" t="s">
        <v>27</v>
      </c>
      <c r="B5" s="11" t="s">
        <v>6</v>
      </c>
      <c r="C5" s="11" t="s">
        <v>6</v>
      </c>
      <c r="D5" s="11" t="s">
        <v>6</v>
      </c>
      <c r="E5" s="11" t="s">
        <v>6</v>
      </c>
      <c r="F5" s="10">
        <v>0.18</v>
      </c>
      <c r="G5" s="11">
        <v>13</v>
      </c>
      <c r="H5" s="10">
        <v>7.0000000000000007E-2</v>
      </c>
      <c r="I5" s="11">
        <v>15</v>
      </c>
      <c r="J5" s="11"/>
      <c r="K5" s="11"/>
      <c r="L5" s="11" t="s">
        <v>6</v>
      </c>
      <c r="M5" s="11" t="s">
        <v>6</v>
      </c>
      <c r="N5" s="11"/>
      <c r="O5" s="11"/>
      <c r="P5" s="11" t="s">
        <v>6</v>
      </c>
      <c r="Q5" s="11" t="s">
        <v>6</v>
      </c>
      <c r="R5" s="10">
        <v>0.17</v>
      </c>
      <c r="S5" s="11">
        <v>10</v>
      </c>
      <c r="T5" s="10">
        <v>0.23</v>
      </c>
      <c r="U5" s="11">
        <v>13</v>
      </c>
    </row>
  </sheetData>
  <sortState ref="A5:U5">
    <sortCondition ref="A1"/>
  </sortState>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45.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s>
  <sheetData>
    <row r="1" spans="1:7" x14ac:dyDescent="0.25">
      <c r="A1" s="2" t="str">
        <f>HYPERLINK("#u430!a1","Tilbage til Områdestudier og øvrige (hum.), kand.")</f>
        <v>Tilbage til Områdestudier og øvrige (hum.), kand.</v>
      </c>
    </row>
    <row r="2" spans="1:7" ht="15.75" thickBot="1" x14ac:dyDescent="0.3">
      <c r="A2" s="1" t="s">
        <v>419</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ht="15.75" thickBot="1" x14ac:dyDescent="0.3">
      <c r="A5" s="6" t="s">
        <v>27</v>
      </c>
      <c r="B5" s="11" t="s">
        <v>6</v>
      </c>
      <c r="C5" s="11" t="s">
        <v>6</v>
      </c>
      <c r="D5" s="11" t="s">
        <v>6</v>
      </c>
      <c r="E5" s="11" t="s">
        <v>6</v>
      </c>
      <c r="F5" s="11" t="s">
        <v>6</v>
      </c>
      <c r="G5" s="11" t="s">
        <v>6</v>
      </c>
    </row>
  </sheetData>
  <sortState ref="A5:G5">
    <sortCondition ref="A1"/>
  </sortState>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5.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418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0.01</v>
      </c>
      <c r="C5" s="13">
        <v>11</v>
      </c>
      <c r="D5" s="12">
        <v>0.02</v>
      </c>
      <c r="E5" s="13">
        <v>15</v>
      </c>
      <c r="F5" s="12">
        <v>0</v>
      </c>
      <c r="G5" s="13">
        <v>20</v>
      </c>
      <c r="H5" s="12">
        <v>0.04</v>
      </c>
      <c r="I5" s="13">
        <v>24</v>
      </c>
      <c r="J5" s="12">
        <v>0.01</v>
      </c>
      <c r="K5" s="13">
        <v>13</v>
      </c>
      <c r="L5" s="12">
        <v>0.01</v>
      </c>
      <c r="M5" s="13">
        <v>23</v>
      </c>
      <c r="N5" s="12">
        <v>0</v>
      </c>
      <c r="O5" s="13">
        <v>32</v>
      </c>
      <c r="P5" s="12">
        <v>0.01</v>
      </c>
      <c r="Q5" s="13">
        <v>20</v>
      </c>
      <c r="R5" s="12">
        <v>0.01</v>
      </c>
      <c r="S5" s="13">
        <v>18</v>
      </c>
      <c r="T5" s="12">
        <v>0.01</v>
      </c>
      <c r="U5" s="13">
        <v>26</v>
      </c>
    </row>
    <row r="6" spans="1:21" ht="15.75" thickBot="1" x14ac:dyDescent="0.3">
      <c r="A6" s="6" t="s">
        <v>40</v>
      </c>
      <c r="B6" s="11"/>
      <c r="C6" s="11"/>
      <c r="D6" s="11"/>
      <c r="E6" s="11"/>
      <c r="F6" s="11"/>
      <c r="G6" s="11"/>
      <c r="H6" s="11"/>
      <c r="I6" s="11"/>
      <c r="J6" s="11"/>
      <c r="K6" s="11"/>
      <c r="L6" s="11"/>
      <c r="M6" s="11"/>
      <c r="N6" s="11" t="s">
        <v>6</v>
      </c>
      <c r="O6" s="11" t="s">
        <v>6</v>
      </c>
      <c r="P6" s="10">
        <v>0.05</v>
      </c>
      <c r="Q6" s="11">
        <v>13</v>
      </c>
      <c r="R6" s="10">
        <v>0</v>
      </c>
      <c r="S6" s="11">
        <v>15</v>
      </c>
      <c r="T6" s="10">
        <v>0</v>
      </c>
      <c r="U6" s="11">
        <v>17</v>
      </c>
    </row>
  </sheetData>
  <sortState ref="A5:U6">
    <sortCondition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74</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331</v>
      </c>
      <c r="B5" s="17" t="str">
        <f>HYPERLINK("#u70806000i!a1","Hoved institution")</f>
        <v>Hoved institution</v>
      </c>
      <c r="C5" s="12">
        <v>0.05</v>
      </c>
      <c r="D5" s="13">
        <v>16</v>
      </c>
      <c r="E5" s="12">
        <v>0.31</v>
      </c>
      <c r="F5" s="13">
        <v>13</v>
      </c>
      <c r="G5" s="12">
        <v>0.14000000000000001</v>
      </c>
      <c r="H5" s="13">
        <v>10</v>
      </c>
      <c r="I5" s="13" t="s">
        <v>6</v>
      </c>
      <c r="J5" s="13" t="s">
        <v>6</v>
      </c>
      <c r="K5" s="13" t="s">
        <v>6</v>
      </c>
      <c r="L5" s="13" t="s">
        <v>6</v>
      </c>
      <c r="M5" s="13" t="s">
        <v>6</v>
      </c>
      <c r="N5" s="13" t="s">
        <v>6</v>
      </c>
      <c r="O5" s="13" t="s">
        <v>6</v>
      </c>
      <c r="P5" s="13" t="s">
        <v>6</v>
      </c>
      <c r="Q5" s="13"/>
      <c r="R5" s="13"/>
      <c r="S5" s="13"/>
      <c r="T5" s="13"/>
      <c r="U5" s="13"/>
      <c r="V5" s="13"/>
    </row>
    <row r="6" spans="1:22" ht="15.75" thickBot="1" x14ac:dyDescent="0.3">
      <c r="A6" s="6" t="s">
        <v>332</v>
      </c>
      <c r="B6" s="9" t="str">
        <f>HYPERLINK("#u70856200i!a1","Hoved institution")</f>
        <v>Hoved institution</v>
      </c>
      <c r="C6" s="10">
        <v>7.0000000000000007E-2</v>
      </c>
      <c r="D6" s="11">
        <v>559</v>
      </c>
      <c r="E6" s="10">
        <v>7.0000000000000007E-2</v>
      </c>
      <c r="F6" s="11">
        <v>556</v>
      </c>
      <c r="G6" s="10">
        <v>0.03</v>
      </c>
      <c r="H6" s="11">
        <v>610</v>
      </c>
      <c r="I6" s="10">
        <v>0.04</v>
      </c>
      <c r="J6" s="11">
        <v>681</v>
      </c>
      <c r="K6" s="10">
        <v>0.02</v>
      </c>
      <c r="L6" s="11">
        <v>613</v>
      </c>
      <c r="M6" s="10">
        <v>0.01</v>
      </c>
      <c r="N6" s="11">
        <v>730</v>
      </c>
      <c r="O6" s="10">
        <v>0.02</v>
      </c>
      <c r="P6" s="11">
        <v>686</v>
      </c>
      <c r="Q6" s="10">
        <v>0.04</v>
      </c>
      <c r="R6" s="11">
        <v>684</v>
      </c>
      <c r="S6" s="10">
        <v>7.0000000000000007E-2</v>
      </c>
      <c r="T6" s="11">
        <v>715</v>
      </c>
      <c r="U6" s="10">
        <v>0.1</v>
      </c>
      <c r="V6" s="11">
        <v>770</v>
      </c>
    </row>
  </sheetData>
  <sortState ref="A5:V6">
    <sortCondition ref="A1"/>
  </sortState>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45.5703125" bestFit="1" customWidth="1"/>
    <col min="2" max="2" width="5" bestFit="1" customWidth="1"/>
    <col min="3" max="3" width="2.42578125" bestFit="1" customWidth="1"/>
  </cols>
  <sheetData>
    <row r="1" spans="1:3" x14ac:dyDescent="0.25">
      <c r="A1" s="2" t="str">
        <f>HYPERLINK("#u430!a1","Tilbage til Områdestudier og øvrige (hum.), kand.")</f>
        <v>Tilbage til Områdestudier og øvrige (hum.), kand.</v>
      </c>
    </row>
    <row r="2" spans="1:3" ht="15.75" thickBot="1" x14ac:dyDescent="0.3">
      <c r="A2" s="1" t="s">
        <v>417</v>
      </c>
      <c r="B2" s="1"/>
    </row>
    <row r="3" spans="1:3" x14ac:dyDescent="0.25">
      <c r="A3" s="3"/>
      <c r="B3" s="7">
        <v>2002</v>
      </c>
      <c r="C3" s="7"/>
    </row>
    <row r="4" spans="1:3" x14ac:dyDescent="0.25">
      <c r="A4" s="4"/>
      <c r="B4" s="8" t="s">
        <v>1</v>
      </c>
      <c r="C4" s="8" t="s">
        <v>2</v>
      </c>
    </row>
    <row r="5" spans="1:3" ht="15.75" thickBot="1" x14ac:dyDescent="0.3">
      <c r="A5" s="6" t="s">
        <v>27</v>
      </c>
      <c r="B5" s="11" t="s">
        <v>6</v>
      </c>
      <c r="C5" s="11" t="s">
        <v>6</v>
      </c>
    </row>
  </sheetData>
  <sortState ref="A5:C5">
    <sortCondition ref="A1"/>
  </sortState>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HYPERLINK("#u430!a1","Tilbage til Områdestudier og øvrige (hum.), kand.")</f>
        <v>Tilbage til Områdestudier og øvrige (hum.), kand.</v>
      </c>
    </row>
    <row r="2" spans="1:21" ht="15.75" thickBot="1" x14ac:dyDescent="0.3">
      <c r="A2" s="1" t="s">
        <v>416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0.09</v>
      </c>
      <c r="C5" s="11">
        <v>18</v>
      </c>
      <c r="D5" s="10">
        <v>0.11</v>
      </c>
      <c r="E5" s="11">
        <v>16</v>
      </c>
      <c r="F5" s="10">
        <v>0.19</v>
      </c>
      <c r="G5" s="11">
        <v>10</v>
      </c>
      <c r="H5" s="10">
        <v>0.09</v>
      </c>
      <c r="I5" s="11">
        <v>16</v>
      </c>
      <c r="J5" s="11" t="s">
        <v>6</v>
      </c>
      <c r="K5" s="11" t="s">
        <v>6</v>
      </c>
      <c r="L5" s="10">
        <v>0.05</v>
      </c>
      <c r="M5" s="11">
        <v>20</v>
      </c>
      <c r="N5" s="10">
        <v>0.13</v>
      </c>
      <c r="O5" s="11">
        <v>17</v>
      </c>
      <c r="P5" s="10">
        <v>0.22</v>
      </c>
      <c r="Q5" s="11">
        <v>26</v>
      </c>
      <c r="R5" s="10">
        <v>0.16</v>
      </c>
      <c r="S5" s="11">
        <v>30</v>
      </c>
      <c r="T5" s="10">
        <v>0.26</v>
      </c>
      <c r="U5" s="11">
        <v>30</v>
      </c>
    </row>
  </sheetData>
  <sortState ref="A5:U5">
    <sortCondition ref="A1"/>
  </sortState>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415</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38</v>
      </c>
      <c r="B5" s="11"/>
      <c r="C5" s="11"/>
      <c r="D5" s="11"/>
      <c r="E5" s="11"/>
      <c r="F5" s="11"/>
      <c r="G5" s="11"/>
      <c r="H5" s="11"/>
      <c r="I5" s="11"/>
      <c r="J5" s="11"/>
      <c r="K5" s="11"/>
      <c r="L5" s="11"/>
      <c r="M5" s="11"/>
      <c r="N5" s="11"/>
      <c r="O5" s="11"/>
      <c r="P5" s="11" t="s">
        <v>6</v>
      </c>
      <c r="Q5" s="11" t="s">
        <v>6</v>
      </c>
      <c r="R5" s="10">
        <v>0.26</v>
      </c>
      <c r="S5" s="11">
        <v>10</v>
      </c>
      <c r="T5" s="10">
        <v>0.25</v>
      </c>
      <c r="U5" s="11">
        <v>28</v>
      </c>
    </row>
  </sheetData>
  <sortState ref="A5:U5">
    <sortCondition ref="A1"/>
  </sortState>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2"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414</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0">
        <v>0.27</v>
      </c>
      <c r="Q5" s="11">
        <v>21</v>
      </c>
      <c r="R5" s="10">
        <v>0.37</v>
      </c>
      <c r="S5" s="11">
        <v>25</v>
      </c>
      <c r="T5" s="10">
        <v>0.3</v>
      </c>
      <c r="U5" s="11">
        <v>39</v>
      </c>
    </row>
  </sheetData>
  <sortState ref="A5:U5">
    <sortCondition ref="A1"/>
  </sortState>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5.1406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413</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40</v>
      </c>
      <c r="B5" s="11"/>
      <c r="C5" s="11"/>
      <c r="D5" s="11"/>
      <c r="E5" s="11"/>
      <c r="F5" s="11"/>
      <c r="G5" s="11"/>
      <c r="H5" s="11"/>
      <c r="I5" s="11"/>
      <c r="J5" s="11"/>
      <c r="K5" s="11"/>
      <c r="L5" s="11"/>
      <c r="M5" s="11"/>
      <c r="N5" s="11" t="s">
        <v>6</v>
      </c>
      <c r="O5" s="11" t="s">
        <v>6</v>
      </c>
      <c r="P5" s="11" t="s">
        <v>6</v>
      </c>
      <c r="Q5" s="11" t="s">
        <v>6</v>
      </c>
      <c r="R5" s="10">
        <v>0.05</v>
      </c>
      <c r="S5" s="11">
        <v>19</v>
      </c>
      <c r="T5" s="10">
        <v>0</v>
      </c>
      <c r="U5" s="11">
        <v>14</v>
      </c>
    </row>
  </sheetData>
  <sortState ref="A5:U5">
    <sortCondition ref="A1"/>
  </sortState>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7.1406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412</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c r="M5" s="11"/>
      <c r="N5" s="11"/>
      <c r="O5" s="11"/>
      <c r="P5" s="10">
        <v>0.2</v>
      </c>
      <c r="Q5" s="11">
        <v>30</v>
      </c>
      <c r="R5" s="10">
        <v>0.13</v>
      </c>
      <c r="S5" s="11">
        <v>41</v>
      </c>
      <c r="T5" s="10">
        <v>0.26</v>
      </c>
      <c r="U5" s="11">
        <v>41</v>
      </c>
    </row>
  </sheetData>
  <sortState ref="A5:U5">
    <sortCondition ref="A1"/>
  </sortState>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2.285156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411</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t="s">
        <v>6</v>
      </c>
      <c r="M5" s="11" t="s">
        <v>6</v>
      </c>
      <c r="N5" s="10">
        <v>0.13</v>
      </c>
      <c r="O5" s="11">
        <v>43</v>
      </c>
      <c r="P5" s="10">
        <v>0.13</v>
      </c>
      <c r="Q5" s="11">
        <v>66</v>
      </c>
      <c r="R5" s="10">
        <v>0.12</v>
      </c>
      <c r="S5" s="11">
        <v>52</v>
      </c>
      <c r="T5" s="10">
        <v>0.15</v>
      </c>
      <c r="U5" s="11">
        <v>64</v>
      </c>
    </row>
  </sheetData>
  <sortState ref="A5:U5">
    <sortCondition ref="A1"/>
  </sortState>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14062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2.425781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410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9</v>
      </c>
      <c r="B5" s="11" t="s">
        <v>6</v>
      </c>
      <c r="C5" s="11" t="s">
        <v>6</v>
      </c>
      <c r="D5" s="11" t="s">
        <v>6</v>
      </c>
      <c r="E5" s="11" t="s">
        <v>6</v>
      </c>
      <c r="F5" s="10">
        <v>0.22</v>
      </c>
      <c r="G5" s="11">
        <v>15</v>
      </c>
      <c r="H5" s="11" t="s">
        <v>6</v>
      </c>
      <c r="I5" s="11" t="s">
        <v>6</v>
      </c>
      <c r="J5" s="10">
        <v>0.17</v>
      </c>
      <c r="K5" s="11">
        <v>14</v>
      </c>
      <c r="L5" s="10">
        <v>0.1</v>
      </c>
      <c r="M5" s="11">
        <v>20</v>
      </c>
      <c r="N5" s="10">
        <v>0.22</v>
      </c>
      <c r="O5" s="11">
        <v>18</v>
      </c>
      <c r="P5" s="10">
        <v>0.24</v>
      </c>
      <c r="Q5" s="11">
        <v>16</v>
      </c>
      <c r="R5" s="10">
        <v>0.13</v>
      </c>
      <c r="S5" s="11">
        <v>21</v>
      </c>
      <c r="T5" s="10">
        <v>0.16</v>
      </c>
      <c r="U5" s="11">
        <v>13</v>
      </c>
    </row>
  </sheetData>
  <sortState ref="A5:U5">
    <sortCondition ref="A1"/>
  </sortState>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45.1406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s>
  <sheetData>
    <row r="1" spans="1:13" x14ac:dyDescent="0.25">
      <c r="A1" s="2" t="str">
        <f>HYPERLINK("#u429!a1","Tilbage til Merkantil (samf.), kand.")</f>
        <v>Tilbage til Merkantil (samf.), kand.</v>
      </c>
    </row>
    <row r="2" spans="1:13" ht="15.75" thickBot="1" x14ac:dyDescent="0.3">
      <c r="A2" s="1" t="s">
        <v>409</v>
      </c>
      <c r="B2" s="1"/>
    </row>
    <row r="3" spans="1:13" x14ac:dyDescent="0.25">
      <c r="A3" s="3"/>
      <c r="B3" s="7"/>
      <c r="C3" s="7"/>
      <c r="D3" s="7">
        <v>2003</v>
      </c>
      <c r="E3" s="7"/>
      <c r="F3" s="7">
        <v>2004</v>
      </c>
      <c r="G3" s="7"/>
      <c r="H3" s="7">
        <v>2005</v>
      </c>
      <c r="I3" s="7"/>
      <c r="J3" s="7">
        <v>2006</v>
      </c>
      <c r="K3" s="7"/>
      <c r="L3" s="7">
        <v>2007</v>
      </c>
      <c r="M3" s="7"/>
    </row>
    <row r="4" spans="1:13" x14ac:dyDescent="0.25">
      <c r="A4" s="4"/>
      <c r="B4" s="8"/>
      <c r="C4" s="8"/>
      <c r="D4" s="8" t="s">
        <v>1</v>
      </c>
      <c r="E4" s="8" t="s">
        <v>2</v>
      </c>
      <c r="F4" s="8" t="s">
        <v>1</v>
      </c>
      <c r="G4" s="8" t="s">
        <v>2</v>
      </c>
      <c r="H4" s="8" t="s">
        <v>1</v>
      </c>
      <c r="I4" s="8" t="s">
        <v>2</v>
      </c>
      <c r="J4" s="8" t="s">
        <v>1</v>
      </c>
      <c r="K4" s="8" t="s">
        <v>2</v>
      </c>
      <c r="L4" s="8" t="s">
        <v>1</v>
      </c>
      <c r="M4" s="8" t="s">
        <v>2</v>
      </c>
    </row>
    <row r="5" spans="1:13" ht="15.75" thickBot="1" x14ac:dyDescent="0.3">
      <c r="A5" s="6" t="s">
        <v>9</v>
      </c>
      <c r="B5" s="11"/>
      <c r="C5" s="11"/>
      <c r="D5" s="11" t="s">
        <v>6</v>
      </c>
      <c r="E5" s="11" t="s">
        <v>6</v>
      </c>
      <c r="F5" s="11" t="s">
        <v>6</v>
      </c>
      <c r="G5" s="11" t="s">
        <v>6</v>
      </c>
      <c r="H5" s="11" t="s">
        <v>6</v>
      </c>
      <c r="I5" s="11" t="s">
        <v>6</v>
      </c>
      <c r="J5" s="11" t="s">
        <v>6</v>
      </c>
      <c r="K5" s="11" t="s">
        <v>6</v>
      </c>
      <c r="L5" s="11" t="s">
        <v>6</v>
      </c>
      <c r="M5" s="11" t="s">
        <v>6</v>
      </c>
    </row>
  </sheetData>
  <sortState ref="A5:M5">
    <sortCondition ref="A1"/>
  </sortState>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1406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408</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c r="M5" s="11"/>
      <c r="N5" s="11"/>
      <c r="O5" s="11"/>
      <c r="P5" s="10">
        <v>0.16</v>
      </c>
      <c r="Q5" s="11">
        <v>13</v>
      </c>
      <c r="R5" s="10">
        <v>0.17</v>
      </c>
      <c r="S5" s="11">
        <v>27</v>
      </c>
      <c r="T5" s="10">
        <v>0.12</v>
      </c>
      <c r="U5" s="11">
        <v>41</v>
      </c>
    </row>
  </sheetData>
  <sortState ref="A5:U5">
    <sortCondition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workbookViewId="0"/>
  </sheetViews>
  <sheetFormatPr defaultRowHeight="15" x14ac:dyDescent="0.25"/>
  <cols>
    <col min="1" max="1" width="4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329</v>
      </c>
      <c r="B5" s="17" t="str">
        <f>HYPERLINK("#u80816200i!a1","Hoved institution")</f>
        <v>Hoved institution</v>
      </c>
      <c r="C5" s="12">
        <v>0.05</v>
      </c>
      <c r="D5" s="13">
        <v>46</v>
      </c>
      <c r="E5" s="12">
        <v>0.04</v>
      </c>
      <c r="F5" s="13">
        <v>73</v>
      </c>
      <c r="G5" s="12">
        <v>0.02</v>
      </c>
      <c r="H5" s="13">
        <v>85</v>
      </c>
      <c r="I5" s="12">
        <v>0.02</v>
      </c>
      <c r="J5" s="13">
        <v>102</v>
      </c>
      <c r="K5" s="12">
        <v>0.01</v>
      </c>
      <c r="L5" s="13">
        <v>108</v>
      </c>
      <c r="M5" s="12">
        <v>0.01</v>
      </c>
      <c r="N5" s="13">
        <v>161</v>
      </c>
      <c r="O5" s="12">
        <v>0.03</v>
      </c>
      <c r="P5" s="13">
        <v>126</v>
      </c>
      <c r="Q5" s="12">
        <v>0.04</v>
      </c>
      <c r="R5" s="13">
        <v>171</v>
      </c>
      <c r="S5" s="12">
        <v>0.04</v>
      </c>
      <c r="T5" s="13">
        <v>173</v>
      </c>
      <c r="U5" s="12">
        <v>0.04</v>
      </c>
      <c r="V5" s="13">
        <v>143</v>
      </c>
    </row>
    <row r="6" spans="1:22" x14ac:dyDescent="0.25">
      <c r="A6" t="s">
        <v>328</v>
      </c>
      <c r="B6" s="17" t="str">
        <f>HYPERLINK("#u80776200i!a1","Hoved institution")</f>
        <v>Hoved institution</v>
      </c>
      <c r="C6" s="13"/>
      <c r="D6" s="13"/>
      <c r="E6" s="13"/>
      <c r="F6" s="13"/>
      <c r="G6" s="13"/>
      <c r="H6" s="13"/>
      <c r="I6" s="13"/>
      <c r="J6" s="13"/>
      <c r="K6" s="13"/>
      <c r="L6" s="13"/>
      <c r="M6" s="13"/>
      <c r="N6" s="13"/>
      <c r="O6" s="13"/>
      <c r="P6" s="13"/>
      <c r="Q6" s="13"/>
      <c r="R6" s="13"/>
      <c r="S6" s="13"/>
      <c r="T6" s="13"/>
      <c r="U6" s="13" t="s">
        <v>6</v>
      </c>
      <c r="V6" s="13" t="s">
        <v>6</v>
      </c>
    </row>
    <row r="7" spans="1:22" x14ac:dyDescent="0.25">
      <c r="A7" t="s">
        <v>325</v>
      </c>
      <c r="B7" s="17" t="str">
        <f>HYPERLINK("#u62656200i!a1","Hoved institution")</f>
        <v>Hoved institution</v>
      </c>
      <c r="C7" s="13"/>
      <c r="D7" s="13"/>
      <c r="E7" s="13"/>
      <c r="F7" s="13"/>
      <c r="G7" s="13"/>
      <c r="H7" s="13"/>
      <c r="I7" s="12">
        <v>0.04</v>
      </c>
      <c r="J7" s="13">
        <v>32</v>
      </c>
      <c r="K7" s="12">
        <v>0</v>
      </c>
      <c r="L7" s="13">
        <v>32</v>
      </c>
      <c r="M7" s="12">
        <v>0.03</v>
      </c>
      <c r="N7" s="13">
        <v>37</v>
      </c>
      <c r="O7" s="12">
        <v>0.03</v>
      </c>
      <c r="P7" s="13">
        <v>36</v>
      </c>
      <c r="Q7" s="12">
        <v>0.11</v>
      </c>
      <c r="R7" s="13">
        <v>44</v>
      </c>
      <c r="S7" s="12">
        <v>7.0000000000000007E-2</v>
      </c>
      <c r="T7" s="13">
        <v>54</v>
      </c>
      <c r="U7" s="12">
        <v>0.15</v>
      </c>
      <c r="V7" s="13">
        <v>53</v>
      </c>
    </row>
    <row r="8" spans="1:22" x14ac:dyDescent="0.25">
      <c r="A8" t="s">
        <v>322</v>
      </c>
      <c r="B8" s="17" t="str">
        <f>HYPERLINK("#u62626200i!a1","Hoved institution")</f>
        <v>Hoved institution</v>
      </c>
      <c r="C8" s="13" t="s">
        <v>6</v>
      </c>
      <c r="D8" s="13" t="s">
        <v>6</v>
      </c>
      <c r="E8" s="13" t="s">
        <v>6</v>
      </c>
      <c r="F8" s="13" t="s">
        <v>6</v>
      </c>
      <c r="G8" s="12">
        <v>0.18</v>
      </c>
      <c r="H8" s="13">
        <v>12</v>
      </c>
      <c r="I8" s="12">
        <v>0.16</v>
      </c>
      <c r="J8" s="13">
        <v>65</v>
      </c>
      <c r="K8" s="12">
        <v>0.08</v>
      </c>
      <c r="L8" s="13">
        <v>79</v>
      </c>
      <c r="M8" s="12">
        <v>0.06</v>
      </c>
      <c r="N8" s="13">
        <v>91</v>
      </c>
      <c r="O8" s="12">
        <v>0.17</v>
      </c>
      <c r="P8" s="13">
        <v>116</v>
      </c>
      <c r="Q8" s="12">
        <v>0.19</v>
      </c>
      <c r="R8" s="13">
        <v>99</v>
      </c>
      <c r="S8" s="12">
        <v>0.18</v>
      </c>
      <c r="T8" s="13">
        <v>110</v>
      </c>
      <c r="U8" s="12">
        <v>0.21</v>
      </c>
      <c r="V8" s="13">
        <v>145</v>
      </c>
    </row>
    <row r="9" spans="1:22" x14ac:dyDescent="0.25">
      <c r="A9" t="s">
        <v>323</v>
      </c>
      <c r="B9" s="17" t="str">
        <f>HYPERLINK("#u62636200i!a1","Hoved institution")</f>
        <v>Hoved institution</v>
      </c>
      <c r="C9" s="13"/>
      <c r="D9" s="13"/>
      <c r="E9" s="13"/>
      <c r="F9" s="13"/>
      <c r="G9" s="13"/>
      <c r="H9" s="13"/>
      <c r="I9" s="13"/>
      <c r="J9" s="13"/>
      <c r="K9" s="12">
        <v>0.11</v>
      </c>
      <c r="L9" s="13">
        <v>16</v>
      </c>
      <c r="M9" s="12">
        <v>0.05</v>
      </c>
      <c r="N9" s="13">
        <v>62</v>
      </c>
      <c r="O9" s="12">
        <v>0.01</v>
      </c>
      <c r="P9" s="13">
        <v>28</v>
      </c>
      <c r="Q9" s="12">
        <v>0.09</v>
      </c>
      <c r="R9" s="13">
        <v>40</v>
      </c>
      <c r="S9" s="12">
        <v>0.08</v>
      </c>
      <c r="T9" s="13">
        <v>41</v>
      </c>
      <c r="U9" s="12">
        <v>0.08</v>
      </c>
      <c r="V9" s="13">
        <v>56</v>
      </c>
    </row>
    <row r="10" spans="1:22" x14ac:dyDescent="0.25">
      <c r="A10" t="s">
        <v>324</v>
      </c>
      <c r="B10" s="17" t="str">
        <f>HYPERLINK("#u62646200i!a1","Hoved institution")</f>
        <v>Hoved institution</v>
      </c>
      <c r="C10" s="13"/>
      <c r="D10" s="13"/>
      <c r="E10" s="13"/>
      <c r="F10" s="13"/>
      <c r="G10" s="12">
        <v>0.12</v>
      </c>
      <c r="H10" s="13">
        <v>16</v>
      </c>
      <c r="I10" s="13"/>
      <c r="J10" s="13"/>
      <c r="K10" s="12">
        <v>0.05</v>
      </c>
      <c r="L10" s="13">
        <v>17</v>
      </c>
      <c r="M10" s="12">
        <v>0.01</v>
      </c>
      <c r="N10" s="13">
        <v>18</v>
      </c>
      <c r="O10" s="13" t="s">
        <v>6</v>
      </c>
      <c r="P10" s="13" t="s">
        <v>6</v>
      </c>
      <c r="Q10" s="13"/>
      <c r="R10" s="13"/>
      <c r="S10" s="13"/>
      <c r="T10" s="13"/>
      <c r="U10" s="13"/>
      <c r="V10" s="13"/>
    </row>
    <row r="11" spans="1:22" x14ac:dyDescent="0.25">
      <c r="A11" t="s">
        <v>320</v>
      </c>
      <c r="B11" s="17" t="str">
        <f>HYPERLINK("#u62606200i!a1","Hoved institution")</f>
        <v>Hoved institution</v>
      </c>
      <c r="C11" s="12">
        <v>0.15</v>
      </c>
      <c r="D11" s="13">
        <v>115</v>
      </c>
      <c r="E11" s="12">
        <v>0.14000000000000001</v>
      </c>
      <c r="F11" s="13">
        <v>270</v>
      </c>
      <c r="G11" s="12">
        <v>0.1</v>
      </c>
      <c r="H11" s="13">
        <v>246</v>
      </c>
      <c r="I11" s="12">
        <v>0.08</v>
      </c>
      <c r="J11" s="13">
        <v>217</v>
      </c>
      <c r="K11" s="13" t="s">
        <v>6</v>
      </c>
      <c r="L11" s="13" t="s">
        <v>6</v>
      </c>
      <c r="M11" s="12">
        <v>0</v>
      </c>
      <c r="N11" s="13">
        <v>21</v>
      </c>
      <c r="O11" s="12">
        <v>0.08</v>
      </c>
      <c r="P11" s="13">
        <v>48</v>
      </c>
      <c r="Q11" s="12">
        <v>0.19</v>
      </c>
      <c r="R11" s="13">
        <v>34</v>
      </c>
      <c r="S11" s="12">
        <v>0.1</v>
      </c>
      <c r="T11" s="13">
        <v>38</v>
      </c>
      <c r="U11" s="12">
        <v>0.12</v>
      </c>
      <c r="V11" s="13">
        <v>40</v>
      </c>
    </row>
    <row r="12" spans="1:22" x14ac:dyDescent="0.25">
      <c r="A12" t="s">
        <v>321</v>
      </c>
      <c r="B12" s="17" t="str">
        <f>HYPERLINK("#u62616200i!a1","Hoved institution")</f>
        <v>Hoved institution</v>
      </c>
      <c r="C12" s="13"/>
      <c r="D12" s="13"/>
      <c r="E12" s="13"/>
      <c r="F12" s="13"/>
      <c r="G12" s="12">
        <v>7.0000000000000007E-2</v>
      </c>
      <c r="H12" s="13">
        <v>18</v>
      </c>
      <c r="I12" s="12">
        <v>0</v>
      </c>
      <c r="J12" s="13">
        <v>11</v>
      </c>
      <c r="K12" s="12">
        <v>0.06</v>
      </c>
      <c r="L12" s="13">
        <v>62</v>
      </c>
      <c r="M12" s="12">
        <v>0.01</v>
      </c>
      <c r="N12" s="13">
        <v>90</v>
      </c>
      <c r="O12" s="12">
        <v>0.04</v>
      </c>
      <c r="P12" s="13">
        <v>43</v>
      </c>
      <c r="Q12" s="12">
        <v>0.13</v>
      </c>
      <c r="R12" s="13">
        <v>13</v>
      </c>
      <c r="S12" s="12">
        <v>0.02</v>
      </c>
      <c r="T12" s="13">
        <v>15</v>
      </c>
      <c r="U12" s="13" t="s">
        <v>6</v>
      </c>
      <c r="V12" s="13" t="s">
        <v>6</v>
      </c>
    </row>
    <row r="13" spans="1:22" x14ac:dyDescent="0.25">
      <c r="A13" t="s">
        <v>319</v>
      </c>
      <c r="B13" s="17" t="str">
        <f>HYPERLINK("#u60556200i!a1","Hoved institution")</f>
        <v>Hoved institution</v>
      </c>
      <c r="C13" s="13"/>
      <c r="D13" s="13"/>
      <c r="E13" s="13"/>
      <c r="F13" s="13"/>
      <c r="G13" s="13"/>
      <c r="H13" s="13"/>
      <c r="I13" s="13"/>
      <c r="J13" s="13"/>
      <c r="K13" s="13" t="s">
        <v>6</v>
      </c>
      <c r="L13" s="13" t="s">
        <v>6</v>
      </c>
      <c r="M13" s="12">
        <v>0.13</v>
      </c>
      <c r="N13" s="13">
        <v>14</v>
      </c>
      <c r="O13" s="12">
        <v>0.01</v>
      </c>
      <c r="P13" s="13">
        <v>15</v>
      </c>
      <c r="Q13" s="13" t="s">
        <v>6</v>
      </c>
      <c r="R13" s="13" t="s">
        <v>6</v>
      </c>
      <c r="S13" s="12">
        <v>0.27</v>
      </c>
      <c r="T13" s="13">
        <v>23</v>
      </c>
      <c r="U13" s="12">
        <v>0.24</v>
      </c>
      <c r="V13" s="13">
        <v>42</v>
      </c>
    </row>
    <row r="14" spans="1:22" x14ac:dyDescent="0.25">
      <c r="A14" s="14" t="s">
        <v>330</v>
      </c>
      <c r="B14" s="18" t="str">
        <f>HYPERLINK("#u82116200i!a1","Hoved institution")</f>
        <v>Hoved institution</v>
      </c>
      <c r="C14" s="16"/>
      <c r="D14" s="16"/>
      <c r="E14" s="16"/>
      <c r="F14" s="16"/>
      <c r="G14" s="16"/>
      <c r="H14" s="16"/>
      <c r="I14" s="16"/>
      <c r="J14" s="16"/>
      <c r="K14" s="16"/>
      <c r="L14" s="16"/>
      <c r="M14" s="16"/>
      <c r="N14" s="16"/>
      <c r="O14" s="16" t="s">
        <v>6</v>
      </c>
      <c r="P14" s="16" t="s">
        <v>6</v>
      </c>
      <c r="Q14" s="16" t="s">
        <v>6</v>
      </c>
      <c r="R14" s="16" t="s">
        <v>6</v>
      </c>
      <c r="S14" s="16"/>
      <c r="T14" s="16"/>
      <c r="U14" s="16"/>
      <c r="V14" s="16"/>
    </row>
    <row r="15" spans="1:22" x14ac:dyDescent="0.25">
      <c r="A15" t="s">
        <v>326</v>
      </c>
      <c r="B15" s="17" t="str">
        <f>HYPERLINK("#u62666200i!a1","Hoved institution")</f>
        <v>Hoved institution</v>
      </c>
      <c r="C15" s="13"/>
      <c r="D15" s="13"/>
      <c r="E15" s="13"/>
      <c r="F15" s="13"/>
      <c r="G15" s="13"/>
      <c r="H15" s="13"/>
      <c r="I15" s="12">
        <v>0</v>
      </c>
      <c r="J15" s="13">
        <v>24</v>
      </c>
      <c r="K15" s="12">
        <v>0.06</v>
      </c>
      <c r="L15" s="13">
        <v>17</v>
      </c>
      <c r="M15" s="12">
        <v>0.06</v>
      </c>
      <c r="N15" s="13">
        <v>58</v>
      </c>
      <c r="O15" s="12">
        <v>0.19</v>
      </c>
      <c r="P15" s="13">
        <v>41</v>
      </c>
      <c r="Q15" s="12">
        <v>0.18</v>
      </c>
      <c r="R15" s="13">
        <v>35</v>
      </c>
      <c r="S15" s="12">
        <v>0.33</v>
      </c>
      <c r="T15" s="13">
        <v>26</v>
      </c>
      <c r="U15" s="12">
        <v>0.14000000000000001</v>
      </c>
      <c r="V15" s="13">
        <v>30</v>
      </c>
    </row>
    <row r="16" spans="1:22" ht="15.75" thickBot="1" x14ac:dyDescent="0.3">
      <c r="A16" s="6" t="s">
        <v>327</v>
      </c>
      <c r="B16" s="9" t="str">
        <f>HYPERLINK("#u62856200i!a1","Hoved institution")</f>
        <v>Hoved institution</v>
      </c>
      <c r="C16" s="11"/>
      <c r="D16" s="11"/>
      <c r="E16" s="11"/>
      <c r="F16" s="11"/>
      <c r="G16" s="10">
        <v>0.01</v>
      </c>
      <c r="H16" s="11">
        <v>17</v>
      </c>
      <c r="I16" s="10">
        <v>0.03</v>
      </c>
      <c r="J16" s="11">
        <v>21</v>
      </c>
      <c r="K16" s="11"/>
      <c r="L16" s="11"/>
      <c r="M16" s="11" t="s">
        <v>6</v>
      </c>
      <c r="N16" s="11" t="s">
        <v>6</v>
      </c>
      <c r="O16" s="11"/>
      <c r="P16" s="11"/>
      <c r="Q16" s="11"/>
      <c r="R16" s="11"/>
      <c r="S16" s="11"/>
      <c r="T16" s="11"/>
      <c r="U16" s="11"/>
      <c r="V16" s="11"/>
    </row>
  </sheetData>
  <sortState ref="A5:V16">
    <sortCondition ref="A1"/>
  </sortState>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1406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407</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c r="M5" s="11"/>
      <c r="N5" s="11"/>
      <c r="O5" s="11"/>
      <c r="P5" s="11" t="s">
        <v>6</v>
      </c>
      <c r="Q5" s="11" t="s">
        <v>6</v>
      </c>
      <c r="R5" s="10">
        <v>7.0000000000000007E-2</v>
      </c>
      <c r="S5" s="11">
        <v>11</v>
      </c>
      <c r="T5" s="10">
        <v>0.14000000000000001</v>
      </c>
      <c r="U5" s="11">
        <v>15</v>
      </c>
    </row>
  </sheetData>
  <sortState ref="A5:U5">
    <sortCondition ref="A1"/>
  </sortState>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HYPERLINK("#u429!a1","Tilbage til Merkantil (samf.), kand.")</f>
        <v>Tilbage til Merkantil (samf.), kand.</v>
      </c>
    </row>
    <row r="2" spans="1:21" ht="15.75" thickBot="1" x14ac:dyDescent="0.3">
      <c r="A2" s="1" t="s">
        <v>406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0.01</v>
      </c>
      <c r="C5" s="13">
        <v>91</v>
      </c>
      <c r="D5" s="12">
        <v>0</v>
      </c>
      <c r="E5" s="13">
        <v>122</v>
      </c>
      <c r="F5" s="12">
        <v>0</v>
      </c>
      <c r="G5" s="13">
        <v>125</v>
      </c>
      <c r="H5" s="12">
        <v>0</v>
      </c>
      <c r="I5" s="13">
        <v>169</v>
      </c>
      <c r="J5" s="12">
        <v>0</v>
      </c>
      <c r="K5" s="13">
        <v>92</v>
      </c>
      <c r="L5" s="12">
        <v>0</v>
      </c>
      <c r="M5" s="13">
        <v>174</v>
      </c>
      <c r="N5" s="12">
        <v>0</v>
      </c>
      <c r="O5" s="13">
        <v>166</v>
      </c>
      <c r="P5" s="12">
        <v>0</v>
      </c>
      <c r="Q5" s="13">
        <v>195</v>
      </c>
      <c r="R5" s="12">
        <v>0.02</v>
      </c>
      <c r="S5" s="13">
        <v>172</v>
      </c>
      <c r="T5" s="12">
        <v>0.01</v>
      </c>
      <c r="U5" s="13">
        <v>170</v>
      </c>
    </row>
    <row r="6" spans="1:21" x14ac:dyDescent="0.25">
      <c r="A6" s="14" t="s">
        <v>40</v>
      </c>
      <c r="B6" s="15">
        <v>0.01</v>
      </c>
      <c r="C6" s="16">
        <v>63</v>
      </c>
      <c r="D6" s="15">
        <v>0.03</v>
      </c>
      <c r="E6" s="16">
        <v>54</v>
      </c>
      <c r="F6" s="15">
        <v>0.03</v>
      </c>
      <c r="G6" s="16">
        <v>55</v>
      </c>
      <c r="H6" s="15">
        <v>0</v>
      </c>
      <c r="I6" s="16">
        <v>56</v>
      </c>
      <c r="J6" s="15">
        <v>0</v>
      </c>
      <c r="K6" s="16">
        <v>48</v>
      </c>
      <c r="L6" s="15">
        <v>0</v>
      </c>
      <c r="M6" s="16">
        <v>78</v>
      </c>
      <c r="N6" s="15">
        <v>0</v>
      </c>
      <c r="O6" s="16">
        <v>70</v>
      </c>
      <c r="P6" s="15">
        <v>0.03</v>
      </c>
      <c r="Q6" s="16">
        <v>85</v>
      </c>
      <c r="R6" s="15">
        <v>0.01</v>
      </c>
      <c r="S6" s="16">
        <v>81</v>
      </c>
      <c r="T6" s="15">
        <v>0.02</v>
      </c>
      <c r="U6" s="16">
        <v>64</v>
      </c>
    </row>
    <row r="7" spans="1:21" x14ac:dyDescent="0.25">
      <c r="A7" t="s">
        <v>4</v>
      </c>
      <c r="B7" s="12">
        <v>0.03</v>
      </c>
      <c r="C7" s="13">
        <v>41</v>
      </c>
      <c r="D7" s="12">
        <v>0.03</v>
      </c>
      <c r="E7" s="13">
        <v>38</v>
      </c>
      <c r="F7" s="12">
        <v>0</v>
      </c>
      <c r="G7" s="13">
        <v>52</v>
      </c>
      <c r="H7" s="12">
        <v>0.01</v>
      </c>
      <c r="I7" s="13">
        <v>50</v>
      </c>
      <c r="J7" s="12">
        <v>0.01</v>
      </c>
      <c r="K7" s="13">
        <v>44</v>
      </c>
      <c r="L7" s="12">
        <v>0</v>
      </c>
      <c r="M7" s="13">
        <v>50</v>
      </c>
      <c r="N7" s="12">
        <v>0.02</v>
      </c>
      <c r="O7" s="13">
        <v>32</v>
      </c>
      <c r="P7" s="12">
        <v>0.02</v>
      </c>
      <c r="Q7" s="13">
        <v>59</v>
      </c>
      <c r="R7" s="12">
        <v>0.06</v>
      </c>
      <c r="S7" s="13">
        <v>43</v>
      </c>
      <c r="T7" s="12">
        <v>0.04</v>
      </c>
      <c r="U7" s="13">
        <v>48</v>
      </c>
    </row>
    <row r="8" spans="1:21" ht="15.75" thickBot="1" x14ac:dyDescent="0.3">
      <c r="A8" s="6" t="s">
        <v>7</v>
      </c>
      <c r="B8" s="10">
        <v>0.01</v>
      </c>
      <c r="C8" s="11">
        <v>33</v>
      </c>
      <c r="D8" s="10">
        <v>0.01</v>
      </c>
      <c r="E8" s="11">
        <v>38</v>
      </c>
      <c r="F8" s="10">
        <v>0.02</v>
      </c>
      <c r="G8" s="11">
        <v>60</v>
      </c>
      <c r="H8" s="10">
        <v>0</v>
      </c>
      <c r="I8" s="11">
        <v>63</v>
      </c>
      <c r="J8" s="10">
        <v>0</v>
      </c>
      <c r="K8" s="11">
        <v>56</v>
      </c>
      <c r="L8" s="10">
        <v>0</v>
      </c>
      <c r="M8" s="11">
        <v>63</v>
      </c>
      <c r="N8" s="10">
        <v>0.04</v>
      </c>
      <c r="O8" s="11">
        <v>54</v>
      </c>
      <c r="P8" s="10">
        <v>0.04</v>
      </c>
      <c r="Q8" s="11">
        <v>44</v>
      </c>
      <c r="R8" s="10">
        <v>0.03</v>
      </c>
      <c r="S8" s="11">
        <v>62</v>
      </c>
      <c r="T8" s="10">
        <v>0.04</v>
      </c>
      <c r="U8" s="11">
        <v>65</v>
      </c>
    </row>
  </sheetData>
  <sortState ref="A5:U8">
    <sortCondition ref="A1"/>
  </sortState>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1" width="5" bestFit="1" customWidth="1"/>
  </cols>
  <sheetData>
    <row r="1" spans="1:21" x14ac:dyDescent="0.25">
      <c r="A1" s="2" t="str">
        <f>HYPERLINK("#u429!a1","Tilbage til Merkantil (samf.), kand.")</f>
        <v>Tilbage til Merkantil (samf.), kand.</v>
      </c>
    </row>
    <row r="2" spans="1:21" ht="15.75" thickBot="1" x14ac:dyDescent="0.3">
      <c r="A2" s="1" t="s">
        <v>405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0.09</v>
      </c>
      <c r="C5" s="13">
        <v>368</v>
      </c>
      <c r="D5" s="12">
        <v>0.1</v>
      </c>
      <c r="E5" s="13">
        <v>529</v>
      </c>
      <c r="F5" s="12">
        <v>7.0000000000000007E-2</v>
      </c>
      <c r="G5" s="13">
        <v>515</v>
      </c>
      <c r="H5" s="12">
        <v>0.04</v>
      </c>
      <c r="I5" s="13">
        <v>668</v>
      </c>
      <c r="J5" s="12">
        <v>0.03</v>
      </c>
      <c r="K5" s="13">
        <v>506</v>
      </c>
      <c r="L5" s="12">
        <v>0.01</v>
      </c>
      <c r="M5" s="13">
        <v>893</v>
      </c>
      <c r="N5" s="12">
        <v>0.06</v>
      </c>
      <c r="O5" s="13">
        <v>654</v>
      </c>
      <c r="P5" s="12">
        <v>0.1</v>
      </c>
      <c r="Q5" s="13">
        <v>765</v>
      </c>
      <c r="R5" s="12">
        <v>7.0000000000000007E-2</v>
      </c>
      <c r="S5" s="13">
        <v>829</v>
      </c>
      <c r="T5" s="12">
        <v>0.09</v>
      </c>
      <c r="U5" s="13">
        <v>1030</v>
      </c>
    </row>
    <row r="6" spans="1:21" x14ac:dyDescent="0.25">
      <c r="A6" s="14" t="s">
        <v>40</v>
      </c>
      <c r="B6" s="15">
        <v>0.13</v>
      </c>
      <c r="C6" s="16">
        <v>58</v>
      </c>
      <c r="D6" s="15">
        <v>7.0000000000000007E-2</v>
      </c>
      <c r="E6" s="16">
        <v>113</v>
      </c>
      <c r="F6" s="15">
        <v>0.08</v>
      </c>
      <c r="G6" s="16">
        <v>140</v>
      </c>
      <c r="H6" s="15">
        <v>7.0000000000000007E-2</v>
      </c>
      <c r="I6" s="16">
        <v>110</v>
      </c>
      <c r="J6" s="15">
        <v>7.0000000000000007E-2</v>
      </c>
      <c r="K6" s="16">
        <v>93</v>
      </c>
      <c r="L6" s="15">
        <v>0.04</v>
      </c>
      <c r="M6" s="16">
        <v>120</v>
      </c>
      <c r="N6" s="15">
        <v>0.08</v>
      </c>
      <c r="O6" s="16">
        <v>97</v>
      </c>
      <c r="P6" s="15">
        <v>0.13</v>
      </c>
      <c r="Q6" s="16">
        <v>129</v>
      </c>
      <c r="R6" s="15">
        <v>0.15</v>
      </c>
      <c r="S6" s="16">
        <v>133</v>
      </c>
      <c r="T6" s="15">
        <v>0.17</v>
      </c>
      <c r="U6" s="16">
        <v>160</v>
      </c>
    </row>
    <row r="7" spans="1:21" x14ac:dyDescent="0.25">
      <c r="A7" t="s">
        <v>4</v>
      </c>
      <c r="B7" s="12">
        <v>0.11</v>
      </c>
      <c r="C7" s="13">
        <v>69</v>
      </c>
      <c r="D7" s="12">
        <v>0.15</v>
      </c>
      <c r="E7" s="13">
        <v>77</v>
      </c>
      <c r="F7" s="12">
        <v>0.08</v>
      </c>
      <c r="G7" s="13">
        <v>99</v>
      </c>
      <c r="H7" s="12">
        <v>0.08</v>
      </c>
      <c r="I7" s="13">
        <v>86</v>
      </c>
      <c r="J7" s="12">
        <v>0.05</v>
      </c>
      <c r="K7" s="13">
        <v>70</v>
      </c>
      <c r="L7" s="12">
        <v>0.04</v>
      </c>
      <c r="M7" s="13">
        <v>121</v>
      </c>
      <c r="N7" s="12">
        <v>0.16</v>
      </c>
      <c r="O7" s="13">
        <v>121</v>
      </c>
      <c r="P7" s="12">
        <v>0.15</v>
      </c>
      <c r="Q7" s="13">
        <v>116</v>
      </c>
      <c r="R7" s="12">
        <v>0.12</v>
      </c>
      <c r="S7" s="13">
        <v>94</v>
      </c>
      <c r="T7" s="12">
        <v>0.19</v>
      </c>
      <c r="U7" s="13">
        <v>104</v>
      </c>
    </row>
    <row r="8" spans="1:21" ht="15.75" thickBot="1" x14ac:dyDescent="0.3">
      <c r="A8" s="6" t="s">
        <v>7</v>
      </c>
      <c r="B8" s="10">
        <v>0.14000000000000001</v>
      </c>
      <c r="C8" s="11">
        <v>167</v>
      </c>
      <c r="D8" s="10">
        <v>0.1</v>
      </c>
      <c r="E8" s="11">
        <v>304</v>
      </c>
      <c r="F8" s="10">
        <v>0.06</v>
      </c>
      <c r="G8" s="11">
        <v>294</v>
      </c>
      <c r="H8" s="10">
        <v>0.03</v>
      </c>
      <c r="I8" s="11">
        <v>359</v>
      </c>
      <c r="J8" s="10">
        <v>0.04</v>
      </c>
      <c r="K8" s="11">
        <v>264</v>
      </c>
      <c r="L8" s="10">
        <v>0.03</v>
      </c>
      <c r="M8" s="11">
        <v>391</v>
      </c>
      <c r="N8" s="10">
        <v>0.06</v>
      </c>
      <c r="O8" s="11">
        <v>429</v>
      </c>
      <c r="P8" s="10">
        <v>0.1</v>
      </c>
      <c r="Q8" s="11">
        <v>422</v>
      </c>
      <c r="R8" s="10">
        <v>0.09</v>
      </c>
      <c r="S8" s="11">
        <v>341</v>
      </c>
      <c r="T8" s="10">
        <v>0.09</v>
      </c>
      <c r="U8" s="11">
        <v>472</v>
      </c>
    </row>
  </sheetData>
  <sortState ref="A5:U8">
    <sortCondition ref="A1"/>
  </sortState>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9</v>
      </c>
      <c r="B5" s="10">
        <v>0.05</v>
      </c>
      <c r="C5" s="11">
        <v>13</v>
      </c>
      <c r="D5" s="10">
        <v>0.06</v>
      </c>
      <c r="E5" s="11">
        <v>20</v>
      </c>
      <c r="F5" s="10">
        <v>0</v>
      </c>
      <c r="G5" s="11">
        <v>35</v>
      </c>
      <c r="H5" s="10">
        <v>0.02</v>
      </c>
      <c r="I5" s="11">
        <v>30</v>
      </c>
      <c r="J5" s="10">
        <v>7.0000000000000007E-2</v>
      </c>
      <c r="K5" s="11">
        <v>28</v>
      </c>
      <c r="L5" s="10">
        <v>0</v>
      </c>
      <c r="M5" s="11">
        <v>28</v>
      </c>
      <c r="N5" s="10">
        <v>0</v>
      </c>
      <c r="O5" s="11">
        <v>20</v>
      </c>
      <c r="P5" s="10">
        <v>0.02</v>
      </c>
      <c r="Q5" s="11">
        <v>35</v>
      </c>
      <c r="R5" s="10">
        <v>0.01</v>
      </c>
      <c r="S5" s="11">
        <v>20</v>
      </c>
      <c r="T5" s="10">
        <v>0.06</v>
      </c>
      <c r="U5" s="11">
        <v>37</v>
      </c>
    </row>
  </sheetData>
  <sortState ref="A5:U5">
    <sortCondition ref="A1"/>
  </sortState>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0.09</v>
      </c>
      <c r="C5" s="13">
        <v>26</v>
      </c>
      <c r="D5" s="12">
        <v>0.14000000000000001</v>
      </c>
      <c r="E5" s="13">
        <v>72</v>
      </c>
      <c r="F5" s="12">
        <v>0.06</v>
      </c>
      <c r="G5" s="13">
        <v>59</v>
      </c>
      <c r="H5" s="12">
        <v>0.06</v>
      </c>
      <c r="I5" s="13">
        <v>61</v>
      </c>
      <c r="J5" s="12">
        <v>0.04</v>
      </c>
      <c r="K5" s="13">
        <v>45</v>
      </c>
      <c r="L5" s="12">
        <v>0.03</v>
      </c>
      <c r="M5" s="13">
        <v>63</v>
      </c>
      <c r="N5" s="12">
        <v>0.23</v>
      </c>
      <c r="O5" s="13">
        <v>16</v>
      </c>
      <c r="P5" s="12">
        <v>0.09</v>
      </c>
      <c r="Q5" s="13">
        <v>67</v>
      </c>
      <c r="R5" s="12">
        <v>0.22</v>
      </c>
      <c r="S5" s="13">
        <v>60</v>
      </c>
      <c r="T5" s="12">
        <v>0.1</v>
      </c>
      <c r="U5" s="13">
        <v>65</v>
      </c>
    </row>
    <row r="6" spans="1:21" x14ac:dyDescent="0.25">
      <c r="A6" s="14" t="s">
        <v>40</v>
      </c>
      <c r="B6" s="16" t="s">
        <v>6</v>
      </c>
      <c r="C6" s="16" t="s">
        <v>6</v>
      </c>
      <c r="D6" s="16" t="s">
        <v>6</v>
      </c>
      <c r="E6" s="16" t="s">
        <v>6</v>
      </c>
      <c r="F6" s="16" t="s">
        <v>6</v>
      </c>
      <c r="G6" s="16" t="s">
        <v>6</v>
      </c>
      <c r="H6" s="16" t="s">
        <v>6</v>
      </c>
      <c r="I6" s="16" t="s">
        <v>6</v>
      </c>
      <c r="J6" s="16" t="s">
        <v>6</v>
      </c>
      <c r="K6" s="16" t="s">
        <v>6</v>
      </c>
      <c r="L6" s="16" t="s">
        <v>6</v>
      </c>
      <c r="M6" s="16" t="s">
        <v>6</v>
      </c>
      <c r="N6" s="16"/>
      <c r="O6" s="16"/>
      <c r="P6" s="16"/>
      <c r="Q6" s="16"/>
      <c r="R6" s="16"/>
      <c r="S6" s="16"/>
      <c r="T6" s="16"/>
      <c r="U6" s="16"/>
    </row>
    <row r="7" spans="1:21" ht="15.75" thickBot="1" x14ac:dyDescent="0.3">
      <c r="A7" s="6" t="s">
        <v>7</v>
      </c>
      <c r="B7" s="10">
        <v>7.0000000000000007E-2</v>
      </c>
      <c r="C7" s="11">
        <v>10</v>
      </c>
      <c r="D7" s="11" t="s">
        <v>6</v>
      </c>
      <c r="E7" s="11" t="s">
        <v>6</v>
      </c>
      <c r="F7" s="11"/>
      <c r="G7" s="11"/>
      <c r="H7" s="11" t="s">
        <v>6</v>
      </c>
      <c r="I7" s="11" t="s">
        <v>6</v>
      </c>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0.05</v>
      </c>
      <c r="C5" s="13">
        <v>29</v>
      </c>
      <c r="D5" s="12">
        <v>0.03</v>
      </c>
      <c r="E5" s="13">
        <v>46</v>
      </c>
      <c r="F5" s="12">
        <v>0.02</v>
      </c>
      <c r="G5" s="13">
        <v>49</v>
      </c>
      <c r="H5" s="12">
        <v>0.02</v>
      </c>
      <c r="I5" s="13">
        <v>74</v>
      </c>
      <c r="J5" s="12">
        <v>0.03</v>
      </c>
      <c r="K5" s="13">
        <v>37</v>
      </c>
      <c r="L5" s="12">
        <v>0</v>
      </c>
      <c r="M5" s="13">
        <v>62</v>
      </c>
      <c r="N5" s="12">
        <v>0.01</v>
      </c>
      <c r="O5" s="13">
        <v>60</v>
      </c>
      <c r="P5" s="12">
        <v>0.02</v>
      </c>
      <c r="Q5" s="13">
        <v>60</v>
      </c>
      <c r="R5" s="12">
        <v>0.03</v>
      </c>
      <c r="S5" s="13">
        <v>41</v>
      </c>
      <c r="T5" s="12">
        <v>0.02</v>
      </c>
      <c r="U5" s="13">
        <v>47</v>
      </c>
    </row>
    <row r="6" spans="1:21" x14ac:dyDescent="0.25">
      <c r="A6" s="14" t="s">
        <v>40</v>
      </c>
      <c r="B6" s="16"/>
      <c r="C6" s="16"/>
      <c r="D6" s="16"/>
      <c r="E6" s="16"/>
      <c r="F6" s="16"/>
      <c r="G6" s="16"/>
      <c r="H6" s="16"/>
      <c r="I6" s="16"/>
      <c r="J6" s="16"/>
      <c r="K6" s="16"/>
      <c r="L6" s="16"/>
      <c r="M6" s="16"/>
      <c r="N6" s="16" t="s">
        <v>6</v>
      </c>
      <c r="O6" s="16" t="s">
        <v>6</v>
      </c>
      <c r="P6" s="16" t="s">
        <v>6</v>
      </c>
      <c r="Q6" s="16" t="s">
        <v>6</v>
      </c>
      <c r="R6" s="16" t="s">
        <v>6</v>
      </c>
      <c r="S6" s="16" t="s">
        <v>6</v>
      </c>
      <c r="T6" s="16" t="s">
        <v>6</v>
      </c>
      <c r="U6" s="16" t="s">
        <v>6</v>
      </c>
    </row>
    <row r="7" spans="1:21" ht="15.75" thickBot="1" x14ac:dyDescent="0.3">
      <c r="A7" s="6" t="s">
        <v>7</v>
      </c>
      <c r="B7" s="10">
        <v>0.05</v>
      </c>
      <c r="C7" s="11">
        <v>12</v>
      </c>
      <c r="D7" s="10">
        <v>0.05</v>
      </c>
      <c r="E7" s="11">
        <v>31</v>
      </c>
      <c r="F7" s="10">
        <v>0.04</v>
      </c>
      <c r="G7" s="11">
        <v>25</v>
      </c>
      <c r="H7" s="10">
        <v>0.02</v>
      </c>
      <c r="I7" s="11">
        <v>39</v>
      </c>
      <c r="J7" s="10">
        <v>0</v>
      </c>
      <c r="K7" s="11">
        <v>27</v>
      </c>
      <c r="L7" s="10">
        <v>0</v>
      </c>
      <c r="M7" s="11">
        <v>10</v>
      </c>
      <c r="N7" s="10">
        <v>0.05</v>
      </c>
      <c r="O7" s="11">
        <v>23</v>
      </c>
      <c r="P7" s="11" t="s">
        <v>6</v>
      </c>
      <c r="Q7" s="11" t="s">
        <v>6</v>
      </c>
      <c r="R7" s="11" t="s">
        <v>6</v>
      </c>
      <c r="S7" s="11" t="s">
        <v>6</v>
      </c>
      <c r="T7" s="11"/>
      <c r="U7" s="11"/>
    </row>
  </sheetData>
  <sortState ref="A5:U7">
    <sortCondition ref="A1"/>
  </sortState>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HYPERLINK("#u429!a1","Tilbage til Merkantil (samf.), kand.")</f>
        <v>Tilbage til Merkantil (samf.), kand.</v>
      </c>
    </row>
    <row r="2" spans="1:21" ht="15.75" thickBot="1" x14ac:dyDescent="0.3">
      <c r="A2" s="1" t="s">
        <v>401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0.13</v>
      </c>
      <c r="C5" s="13">
        <v>47</v>
      </c>
      <c r="D5" s="12">
        <v>7.0000000000000007E-2</v>
      </c>
      <c r="E5" s="13">
        <v>39</v>
      </c>
      <c r="F5" s="12">
        <v>0.04</v>
      </c>
      <c r="G5" s="13">
        <v>50</v>
      </c>
      <c r="H5" s="12">
        <v>0.02</v>
      </c>
      <c r="I5" s="13">
        <v>53</v>
      </c>
      <c r="J5" s="12">
        <v>0.01</v>
      </c>
      <c r="K5" s="13">
        <v>64</v>
      </c>
      <c r="L5" s="12">
        <v>0</v>
      </c>
      <c r="M5" s="13">
        <v>82</v>
      </c>
      <c r="N5" s="12">
        <v>0.03</v>
      </c>
      <c r="O5" s="13">
        <v>68</v>
      </c>
      <c r="P5" s="12">
        <v>0.03</v>
      </c>
      <c r="Q5" s="13">
        <v>78</v>
      </c>
      <c r="R5" s="12">
        <v>0.1</v>
      </c>
      <c r="S5" s="13">
        <v>73</v>
      </c>
      <c r="T5" s="12">
        <v>7.0000000000000007E-2</v>
      </c>
      <c r="U5" s="13">
        <v>76</v>
      </c>
    </row>
    <row r="6" spans="1:21" x14ac:dyDescent="0.25">
      <c r="A6" s="14" t="s">
        <v>40</v>
      </c>
      <c r="B6" s="16"/>
      <c r="C6" s="16"/>
      <c r="D6" s="16"/>
      <c r="E6" s="16"/>
      <c r="F6" s="16"/>
      <c r="G6" s="16"/>
      <c r="H6" s="16"/>
      <c r="I6" s="16"/>
      <c r="J6" s="16"/>
      <c r="K6" s="16"/>
      <c r="L6" s="16"/>
      <c r="M6" s="16"/>
      <c r="N6" s="15">
        <v>0.18</v>
      </c>
      <c r="O6" s="16">
        <v>26</v>
      </c>
      <c r="P6" s="15">
        <v>0.08</v>
      </c>
      <c r="Q6" s="16">
        <v>23</v>
      </c>
      <c r="R6" s="15">
        <v>0.27</v>
      </c>
      <c r="S6" s="16">
        <v>19</v>
      </c>
      <c r="T6" s="15">
        <v>0.21</v>
      </c>
      <c r="U6" s="16">
        <v>30</v>
      </c>
    </row>
    <row r="7" spans="1:21" x14ac:dyDescent="0.25">
      <c r="A7" t="s">
        <v>4</v>
      </c>
      <c r="B7" s="12">
        <v>0.19</v>
      </c>
      <c r="C7" s="13">
        <v>32</v>
      </c>
      <c r="D7" s="12">
        <v>0.19</v>
      </c>
      <c r="E7" s="13">
        <v>36</v>
      </c>
      <c r="F7" s="12">
        <v>0.16</v>
      </c>
      <c r="G7" s="13">
        <v>31</v>
      </c>
      <c r="H7" s="12">
        <v>0.05</v>
      </c>
      <c r="I7" s="13">
        <v>19</v>
      </c>
      <c r="J7" s="12">
        <v>0.03</v>
      </c>
      <c r="K7" s="13">
        <v>24</v>
      </c>
      <c r="L7" s="12">
        <v>0.01</v>
      </c>
      <c r="M7" s="13">
        <v>43</v>
      </c>
      <c r="N7" s="12">
        <v>0.3</v>
      </c>
      <c r="O7" s="13">
        <v>20</v>
      </c>
      <c r="P7" s="12">
        <v>0.18</v>
      </c>
      <c r="Q7" s="13">
        <v>31</v>
      </c>
      <c r="R7" s="12">
        <v>0.21</v>
      </c>
      <c r="S7" s="13">
        <v>24</v>
      </c>
      <c r="T7" s="12">
        <v>0.12</v>
      </c>
      <c r="U7" s="13">
        <v>25</v>
      </c>
    </row>
    <row r="8" spans="1:21" ht="15.75" thickBot="1" x14ac:dyDescent="0.3">
      <c r="A8" s="6" t="s">
        <v>7</v>
      </c>
      <c r="B8" s="10">
        <v>0.03</v>
      </c>
      <c r="C8" s="11">
        <v>20</v>
      </c>
      <c r="D8" s="10">
        <v>0.14000000000000001</v>
      </c>
      <c r="E8" s="11">
        <v>35</v>
      </c>
      <c r="F8" s="10">
        <v>7.0000000000000007E-2</v>
      </c>
      <c r="G8" s="11">
        <v>27</v>
      </c>
      <c r="H8" s="10">
        <v>0.01</v>
      </c>
      <c r="I8" s="11">
        <v>20</v>
      </c>
      <c r="J8" s="10">
        <v>0.02</v>
      </c>
      <c r="K8" s="11">
        <v>18</v>
      </c>
      <c r="L8" s="10">
        <v>0.03</v>
      </c>
      <c r="M8" s="11">
        <v>35</v>
      </c>
      <c r="N8" s="10">
        <v>0.04</v>
      </c>
      <c r="O8" s="11">
        <v>53</v>
      </c>
      <c r="P8" s="10">
        <v>0.19</v>
      </c>
      <c r="Q8" s="11">
        <v>46</v>
      </c>
      <c r="R8" s="10">
        <v>0.17</v>
      </c>
      <c r="S8" s="11">
        <v>38</v>
      </c>
      <c r="T8" s="10">
        <v>0.23</v>
      </c>
      <c r="U8" s="11">
        <v>40</v>
      </c>
    </row>
  </sheetData>
  <sortState ref="A5:U8">
    <sortCondition ref="A1"/>
  </sortState>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710937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HYPERLINK("#u427!a1","Tilbage til Medie og kommunikation (samf.), kand.")</f>
        <v>Tilbage til Medie og kommunikation (samf.), kand.</v>
      </c>
    </row>
    <row r="2" spans="1:21" ht="15.75" thickBot="1" x14ac:dyDescent="0.3">
      <c r="A2" s="1" t="s">
        <v>400</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c r="C5" s="11"/>
      <c r="D5" s="11"/>
      <c r="E5" s="11"/>
      <c r="F5" s="11"/>
      <c r="G5" s="11"/>
      <c r="H5" s="11"/>
      <c r="I5" s="11"/>
      <c r="J5" s="11" t="s">
        <v>6</v>
      </c>
      <c r="K5" s="11" t="s">
        <v>6</v>
      </c>
      <c r="L5" s="10">
        <v>0</v>
      </c>
      <c r="M5" s="11">
        <v>13</v>
      </c>
      <c r="N5" s="10">
        <v>0</v>
      </c>
      <c r="O5" s="11">
        <v>27</v>
      </c>
      <c r="P5" s="10">
        <v>0</v>
      </c>
      <c r="Q5" s="11">
        <v>16</v>
      </c>
      <c r="R5" s="10">
        <v>0.01</v>
      </c>
      <c r="S5" s="11">
        <v>63</v>
      </c>
      <c r="T5" s="10">
        <v>0.06</v>
      </c>
      <c r="U5" s="11">
        <v>39</v>
      </c>
    </row>
  </sheetData>
  <sortState ref="A5:U5">
    <sortCondition ref="A1"/>
  </sortState>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710937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HYPERLINK("#u427!a1","Tilbage til Medie og kommunikation (samf.), kand.")</f>
        <v>Tilbage til Medie og kommunikation (samf.), kand.</v>
      </c>
    </row>
    <row r="2" spans="1:21" ht="15.75" thickBot="1" x14ac:dyDescent="0.3">
      <c r="A2" s="1" t="s">
        <v>399</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1"/>
      <c r="C5" s="11"/>
      <c r="D5" s="11"/>
      <c r="E5" s="11"/>
      <c r="F5" s="11" t="s">
        <v>6</v>
      </c>
      <c r="G5" s="11" t="s">
        <v>6</v>
      </c>
      <c r="H5" s="11" t="s">
        <v>6</v>
      </c>
      <c r="I5" s="11" t="s">
        <v>6</v>
      </c>
      <c r="J5" s="11" t="s">
        <v>6</v>
      </c>
      <c r="K5" s="11" t="s">
        <v>6</v>
      </c>
      <c r="L5" s="11" t="s">
        <v>6</v>
      </c>
      <c r="M5" s="11" t="s">
        <v>6</v>
      </c>
      <c r="N5" s="10">
        <v>0.17</v>
      </c>
      <c r="O5" s="11">
        <v>10</v>
      </c>
      <c r="P5" s="10">
        <v>0.02</v>
      </c>
      <c r="Q5" s="11">
        <v>10</v>
      </c>
      <c r="R5" s="10">
        <v>0.12</v>
      </c>
      <c r="S5" s="11">
        <v>22</v>
      </c>
      <c r="T5" s="10">
        <v>0.11</v>
      </c>
      <c r="U5" s="11">
        <v>28</v>
      </c>
    </row>
  </sheetData>
  <sortState ref="A5:U5">
    <sortCondition ref="A1"/>
  </sortState>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710937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HYPERLINK("#u427!a1","Tilbage til Medie og kommunikation (samf.), kand.")</f>
        <v>Tilbage til Medie og kommunikation (samf.), kand.</v>
      </c>
    </row>
    <row r="2" spans="1:21" ht="15.75" thickBot="1" x14ac:dyDescent="0.3">
      <c r="A2" s="1" t="s">
        <v>398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1" t="s">
        <v>6</v>
      </c>
      <c r="C5" s="11" t="s">
        <v>6</v>
      </c>
      <c r="D5" s="10">
        <v>0.1</v>
      </c>
      <c r="E5" s="11">
        <v>15</v>
      </c>
      <c r="F5" s="10">
        <v>0.1</v>
      </c>
      <c r="G5" s="11">
        <v>23</v>
      </c>
      <c r="H5" s="10">
        <v>0.11</v>
      </c>
      <c r="I5" s="11">
        <v>27</v>
      </c>
      <c r="J5" s="10">
        <v>0.05</v>
      </c>
      <c r="K5" s="11">
        <v>28</v>
      </c>
      <c r="L5" s="10">
        <v>0.03</v>
      </c>
      <c r="M5" s="11">
        <v>38</v>
      </c>
      <c r="N5" s="10">
        <v>0.03</v>
      </c>
      <c r="O5" s="11">
        <v>37</v>
      </c>
      <c r="P5" s="10">
        <v>0.2</v>
      </c>
      <c r="Q5" s="11">
        <v>67</v>
      </c>
      <c r="R5" s="10">
        <v>0.18</v>
      </c>
      <c r="S5" s="11">
        <v>52</v>
      </c>
      <c r="T5" s="10">
        <v>0.17</v>
      </c>
      <c r="U5" s="11">
        <v>62</v>
      </c>
    </row>
  </sheetData>
  <sortState ref="A5:U5">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workbookViewId="0"/>
  </sheetViews>
  <sheetFormatPr defaultRowHeight="15" x14ac:dyDescent="0.25"/>
  <cols>
    <col min="1" max="1" width="38.42578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90</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484</v>
      </c>
      <c r="B5" s="17" t="str">
        <f>HYPERLINK("#u71956200i!a1","Hoved institution")</f>
        <v>Hoved institution</v>
      </c>
      <c r="C5" s="13" t="s">
        <v>6</v>
      </c>
      <c r="D5" s="13" t="s">
        <v>6</v>
      </c>
      <c r="E5" s="12">
        <v>0.12</v>
      </c>
      <c r="F5" s="13">
        <v>12</v>
      </c>
      <c r="G5" s="12">
        <v>0.14000000000000001</v>
      </c>
      <c r="H5" s="13">
        <v>11</v>
      </c>
      <c r="I5" s="12">
        <v>0.05</v>
      </c>
      <c r="J5" s="13">
        <v>13</v>
      </c>
      <c r="K5" s="12">
        <v>0.16</v>
      </c>
      <c r="L5" s="13">
        <v>12</v>
      </c>
      <c r="M5" s="12">
        <v>0.1</v>
      </c>
      <c r="N5" s="13">
        <v>10</v>
      </c>
      <c r="O5" s="12">
        <v>0.05</v>
      </c>
      <c r="P5" s="13">
        <v>10</v>
      </c>
      <c r="Q5" s="13" t="s">
        <v>6</v>
      </c>
      <c r="R5" s="13" t="s">
        <v>6</v>
      </c>
      <c r="S5" s="12">
        <v>0.23</v>
      </c>
      <c r="T5" s="13">
        <v>16</v>
      </c>
      <c r="U5" s="12">
        <v>0.18</v>
      </c>
      <c r="V5" s="13">
        <v>10</v>
      </c>
    </row>
    <row r="6" spans="1:22" x14ac:dyDescent="0.25">
      <c r="A6" t="s">
        <v>478</v>
      </c>
      <c r="B6" s="17" t="str">
        <f>HYPERLINK("#u52656200i!a1","Hoved institution")</f>
        <v>Hoved institution</v>
      </c>
      <c r="C6" s="12">
        <v>0.03</v>
      </c>
      <c r="D6" s="13">
        <v>33</v>
      </c>
      <c r="E6" s="12">
        <v>0.02</v>
      </c>
      <c r="F6" s="13">
        <v>41</v>
      </c>
      <c r="G6" s="12">
        <v>0.04</v>
      </c>
      <c r="H6" s="13">
        <v>31</v>
      </c>
      <c r="I6" s="12">
        <v>0.01</v>
      </c>
      <c r="J6" s="13">
        <v>17</v>
      </c>
      <c r="K6" s="12">
        <v>0</v>
      </c>
      <c r="L6" s="13">
        <v>42</v>
      </c>
      <c r="M6" s="12">
        <v>0</v>
      </c>
      <c r="N6" s="13">
        <v>40</v>
      </c>
      <c r="O6" s="12">
        <v>0</v>
      </c>
      <c r="P6" s="13">
        <v>25</v>
      </c>
      <c r="Q6" s="12">
        <v>0</v>
      </c>
      <c r="R6" s="13">
        <v>28</v>
      </c>
      <c r="S6" s="12">
        <v>0.01</v>
      </c>
      <c r="T6" s="13">
        <v>28</v>
      </c>
      <c r="U6" s="12">
        <v>0.02</v>
      </c>
      <c r="V6" s="13">
        <v>42</v>
      </c>
    </row>
    <row r="7" spans="1:22" x14ac:dyDescent="0.25">
      <c r="A7" t="s">
        <v>479</v>
      </c>
      <c r="B7" s="17" t="str">
        <f>HYPERLINK("#u54256000i!a1","Hoved institution")</f>
        <v>Hoved institution</v>
      </c>
      <c r="C7" s="12">
        <v>0.05</v>
      </c>
      <c r="D7" s="13">
        <v>113</v>
      </c>
      <c r="E7" s="12">
        <v>0.03</v>
      </c>
      <c r="F7" s="13">
        <v>144</v>
      </c>
      <c r="G7" s="12">
        <v>0.05</v>
      </c>
      <c r="H7" s="13">
        <v>179</v>
      </c>
      <c r="I7" s="12">
        <v>0.03</v>
      </c>
      <c r="J7" s="13">
        <v>164</v>
      </c>
      <c r="K7" s="12">
        <v>0.02</v>
      </c>
      <c r="L7" s="13">
        <v>139</v>
      </c>
      <c r="M7" s="12">
        <v>0.02</v>
      </c>
      <c r="N7" s="13">
        <v>142</v>
      </c>
      <c r="O7" s="12">
        <v>0.05</v>
      </c>
      <c r="P7" s="13">
        <v>120</v>
      </c>
      <c r="Q7" s="12">
        <v>0.22</v>
      </c>
      <c r="R7" s="13">
        <v>41</v>
      </c>
      <c r="S7" s="12">
        <v>0.27</v>
      </c>
      <c r="T7" s="13">
        <v>20</v>
      </c>
      <c r="U7" s="13" t="s">
        <v>6</v>
      </c>
      <c r="V7" s="13" t="s">
        <v>6</v>
      </c>
    </row>
    <row r="8" spans="1:22" x14ac:dyDescent="0.25">
      <c r="A8" t="s">
        <v>485</v>
      </c>
      <c r="B8" s="17" t="str">
        <f>HYPERLINK("#u74256200i!a1","Hoved institution")</f>
        <v>Hoved institution</v>
      </c>
      <c r="C8" s="13"/>
      <c r="D8" s="13"/>
      <c r="E8" s="13"/>
      <c r="F8" s="13"/>
      <c r="G8" s="13"/>
      <c r="H8" s="13"/>
      <c r="I8" s="13"/>
      <c r="J8" s="13"/>
      <c r="K8" s="13"/>
      <c r="L8" s="13"/>
      <c r="M8" s="13"/>
      <c r="N8" s="13"/>
      <c r="O8" s="12">
        <v>0.04</v>
      </c>
      <c r="P8" s="13">
        <v>25</v>
      </c>
      <c r="Q8" s="12">
        <v>0.05</v>
      </c>
      <c r="R8" s="13">
        <v>135</v>
      </c>
      <c r="S8" s="12">
        <v>7.0000000000000007E-2</v>
      </c>
      <c r="T8" s="13">
        <v>168</v>
      </c>
      <c r="U8" s="12">
        <v>0.06</v>
      </c>
      <c r="V8" s="13">
        <v>171</v>
      </c>
    </row>
    <row r="9" spans="1:22" x14ac:dyDescent="0.25">
      <c r="A9" t="s">
        <v>482</v>
      </c>
      <c r="B9" s="17" t="str">
        <f>HYPERLINK("#u71856200i!a1","Hoved institution")</f>
        <v>Hoved institution</v>
      </c>
      <c r="C9" s="12">
        <v>0.01</v>
      </c>
      <c r="D9" s="13">
        <v>15</v>
      </c>
      <c r="E9" s="13"/>
      <c r="F9" s="13"/>
      <c r="G9" s="12">
        <v>0.02</v>
      </c>
      <c r="H9" s="13">
        <v>22</v>
      </c>
      <c r="I9" s="12">
        <v>0.02</v>
      </c>
      <c r="J9" s="13">
        <v>42</v>
      </c>
      <c r="K9" s="12">
        <v>0.01</v>
      </c>
      <c r="L9" s="13">
        <v>33</v>
      </c>
      <c r="M9" s="12">
        <v>0.01</v>
      </c>
      <c r="N9" s="13">
        <v>72</v>
      </c>
      <c r="O9" s="12">
        <v>0.03</v>
      </c>
      <c r="P9" s="13">
        <v>62</v>
      </c>
      <c r="Q9" s="12">
        <v>0.12</v>
      </c>
      <c r="R9" s="13">
        <v>76</v>
      </c>
      <c r="S9" s="12">
        <v>0.14000000000000001</v>
      </c>
      <c r="T9" s="13">
        <v>71</v>
      </c>
      <c r="U9" s="12">
        <v>0.14000000000000001</v>
      </c>
      <c r="V9" s="13">
        <v>97</v>
      </c>
    </row>
    <row r="10" spans="1:22" x14ac:dyDescent="0.25">
      <c r="A10" t="s">
        <v>480</v>
      </c>
      <c r="B10" s="17" t="str">
        <f>HYPERLINK("#u54306200i!a1","Hoved institution")</f>
        <v>Hoved institution</v>
      </c>
      <c r="C10" s="13"/>
      <c r="D10" s="13"/>
      <c r="E10" s="13"/>
      <c r="F10" s="13"/>
      <c r="G10" s="13"/>
      <c r="H10" s="13"/>
      <c r="I10" s="13" t="s">
        <v>6</v>
      </c>
      <c r="J10" s="13" t="s">
        <v>6</v>
      </c>
      <c r="K10" s="13" t="s">
        <v>6</v>
      </c>
      <c r="L10" s="13" t="s">
        <v>6</v>
      </c>
      <c r="M10" s="12">
        <v>7.0000000000000007E-2</v>
      </c>
      <c r="N10" s="13">
        <v>11</v>
      </c>
      <c r="O10" s="12">
        <v>7.0000000000000007E-2</v>
      </c>
      <c r="P10" s="13">
        <v>13</v>
      </c>
      <c r="Q10" s="12">
        <v>0.21</v>
      </c>
      <c r="R10" s="13">
        <v>12</v>
      </c>
      <c r="S10" s="12">
        <v>0.03</v>
      </c>
      <c r="T10" s="13">
        <v>12</v>
      </c>
      <c r="U10" s="12">
        <v>0.21</v>
      </c>
      <c r="V10" s="13">
        <v>11</v>
      </c>
    </row>
    <row r="11" spans="1:22" x14ac:dyDescent="0.25">
      <c r="A11" t="s">
        <v>486</v>
      </c>
      <c r="B11" s="17" t="str">
        <f>HYPERLINK("#u74306200i!a1","Hoved institution")</f>
        <v>Hoved institution</v>
      </c>
      <c r="C11" s="13"/>
      <c r="D11" s="13"/>
      <c r="E11" s="13"/>
      <c r="F11" s="13"/>
      <c r="G11" s="13"/>
      <c r="H11" s="13"/>
      <c r="I11" s="13" t="s">
        <v>6</v>
      </c>
      <c r="J11" s="13" t="s">
        <v>6</v>
      </c>
      <c r="K11" s="13" t="s">
        <v>6</v>
      </c>
      <c r="L11" s="13" t="s">
        <v>6</v>
      </c>
      <c r="M11" s="12">
        <v>0.1</v>
      </c>
      <c r="N11" s="13">
        <v>13</v>
      </c>
      <c r="O11" s="12">
        <v>0.04</v>
      </c>
      <c r="P11" s="13">
        <v>14</v>
      </c>
      <c r="Q11" s="13" t="s">
        <v>6</v>
      </c>
      <c r="R11" s="13" t="s">
        <v>6</v>
      </c>
      <c r="S11" s="12">
        <v>0.05</v>
      </c>
      <c r="T11" s="13">
        <v>14</v>
      </c>
      <c r="U11" s="12">
        <v>0.09</v>
      </c>
      <c r="V11" s="13">
        <v>17</v>
      </c>
    </row>
    <row r="12" spans="1:22" x14ac:dyDescent="0.25">
      <c r="A12" s="14" t="s">
        <v>487</v>
      </c>
      <c r="B12" s="18" t="str">
        <f>HYPERLINK("#u79956200i!a1","Hoved institution")</f>
        <v>Hoved institution</v>
      </c>
      <c r="C12" s="16"/>
      <c r="D12" s="16"/>
      <c r="E12" s="16"/>
      <c r="F12" s="16"/>
      <c r="G12" s="16"/>
      <c r="H12" s="16"/>
      <c r="I12" s="16"/>
      <c r="J12" s="16"/>
      <c r="K12" s="16"/>
      <c r="L12" s="16"/>
      <c r="M12" s="16"/>
      <c r="N12" s="16"/>
      <c r="O12" s="16"/>
      <c r="P12" s="16"/>
      <c r="Q12" s="16"/>
      <c r="R12" s="16"/>
      <c r="S12" s="16"/>
      <c r="T12" s="16"/>
      <c r="U12" s="15">
        <v>0.11</v>
      </c>
      <c r="V12" s="16">
        <v>30</v>
      </c>
    </row>
    <row r="13" spans="1:22" x14ac:dyDescent="0.25">
      <c r="A13" t="s">
        <v>481</v>
      </c>
      <c r="B13" s="17" t="str">
        <f>HYPERLINK("#u61276200i!a1","Hoved institution")</f>
        <v>Hoved institution</v>
      </c>
      <c r="C13" s="13"/>
      <c r="D13" s="13"/>
      <c r="E13" s="13"/>
      <c r="F13" s="13"/>
      <c r="G13" s="13"/>
      <c r="H13" s="13"/>
      <c r="I13" s="13"/>
      <c r="J13" s="13"/>
      <c r="K13" s="13"/>
      <c r="L13" s="13"/>
      <c r="M13" s="13"/>
      <c r="N13" s="13"/>
      <c r="O13" s="13"/>
      <c r="P13" s="13"/>
      <c r="Q13" s="13" t="s">
        <v>6</v>
      </c>
      <c r="R13" s="13" t="s">
        <v>6</v>
      </c>
      <c r="S13" s="13"/>
      <c r="T13" s="13"/>
      <c r="U13" s="13"/>
      <c r="V13" s="13"/>
    </row>
    <row r="14" spans="1:22" x14ac:dyDescent="0.25">
      <c r="A14" t="s">
        <v>483</v>
      </c>
      <c r="B14" s="17" t="str">
        <f>HYPERLINK("#u71876200i!a1","Hoved institution")</f>
        <v>Hoved institution</v>
      </c>
      <c r="C14" s="12">
        <v>7.0000000000000007E-2</v>
      </c>
      <c r="D14" s="13">
        <v>24</v>
      </c>
      <c r="E14" s="12">
        <v>0.03</v>
      </c>
      <c r="F14" s="13">
        <v>54</v>
      </c>
      <c r="G14" s="12">
        <v>0.02</v>
      </c>
      <c r="H14" s="13">
        <v>49</v>
      </c>
      <c r="I14" s="12">
        <v>0.03</v>
      </c>
      <c r="J14" s="13">
        <v>65</v>
      </c>
      <c r="K14" s="12">
        <v>0.02</v>
      </c>
      <c r="L14" s="13">
        <v>20</v>
      </c>
      <c r="M14" s="12">
        <v>0.04</v>
      </c>
      <c r="N14" s="13">
        <v>27</v>
      </c>
      <c r="O14" s="12">
        <v>0.02</v>
      </c>
      <c r="P14" s="13">
        <v>49</v>
      </c>
      <c r="Q14" s="12">
        <v>0.11</v>
      </c>
      <c r="R14" s="13">
        <v>66</v>
      </c>
      <c r="S14" s="12">
        <v>0.03</v>
      </c>
      <c r="T14" s="13">
        <v>69</v>
      </c>
      <c r="U14" s="12">
        <v>0.04</v>
      </c>
      <c r="V14" s="13">
        <v>82</v>
      </c>
    </row>
    <row r="15" spans="1:22" ht="15.75" thickBot="1" x14ac:dyDescent="0.3">
      <c r="A15" s="6" t="s">
        <v>477</v>
      </c>
      <c r="B15" s="9" t="str">
        <f>HYPERLINK("#u51806200i!a1","Hoved institution")</f>
        <v>Hoved institution</v>
      </c>
      <c r="C15" s="10">
        <v>0.01</v>
      </c>
      <c r="D15" s="11">
        <v>22</v>
      </c>
      <c r="E15" s="10">
        <v>0.03</v>
      </c>
      <c r="F15" s="11">
        <v>38</v>
      </c>
      <c r="G15" s="10">
        <v>0.01</v>
      </c>
      <c r="H15" s="11">
        <v>33</v>
      </c>
      <c r="I15" s="10">
        <v>0</v>
      </c>
      <c r="J15" s="11">
        <v>41</v>
      </c>
      <c r="K15" s="10">
        <v>0.01</v>
      </c>
      <c r="L15" s="11">
        <v>32</v>
      </c>
      <c r="M15" s="10">
        <v>0</v>
      </c>
      <c r="N15" s="11">
        <v>45</v>
      </c>
      <c r="O15" s="10">
        <v>0</v>
      </c>
      <c r="P15" s="11">
        <v>65</v>
      </c>
      <c r="Q15" s="10">
        <v>0.02</v>
      </c>
      <c r="R15" s="11">
        <v>70</v>
      </c>
      <c r="S15" s="10">
        <v>0.01</v>
      </c>
      <c r="T15" s="11">
        <v>25</v>
      </c>
      <c r="U15" s="10">
        <v>0.03</v>
      </c>
      <c r="V15" s="11">
        <v>36</v>
      </c>
    </row>
  </sheetData>
  <sortState ref="A5:V15">
    <sortCondition ref="A1"/>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heetViews>
  <sheetFormatPr defaultRowHeight="15" x14ac:dyDescent="0.25"/>
  <cols>
    <col min="1" max="1" width="45.5703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72</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301</v>
      </c>
      <c r="B5" s="17" t="str">
        <f>HYPERLINK("#u60626000i!a1","Hoved institution")</f>
        <v>Hoved institution</v>
      </c>
      <c r="C5" s="12">
        <v>0.16</v>
      </c>
      <c r="D5" s="13">
        <v>97</v>
      </c>
      <c r="E5" s="13"/>
      <c r="F5" s="13"/>
      <c r="G5" s="13"/>
      <c r="H5" s="13"/>
      <c r="I5" s="13"/>
      <c r="J5" s="13"/>
      <c r="K5" s="13"/>
      <c r="L5" s="13"/>
      <c r="M5" s="13"/>
      <c r="N5" s="13"/>
      <c r="O5" s="13"/>
      <c r="P5" s="13"/>
      <c r="Q5" s="13"/>
      <c r="R5" s="13"/>
      <c r="S5" s="13"/>
      <c r="T5" s="13"/>
      <c r="U5" s="13"/>
      <c r="V5" s="13"/>
    </row>
    <row r="6" spans="1:22" x14ac:dyDescent="0.25">
      <c r="A6" t="s">
        <v>309</v>
      </c>
      <c r="B6" s="17" t="str">
        <f>HYPERLINK("#u83336200i!a1","Hoved institution")</f>
        <v>Hoved institution</v>
      </c>
      <c r="C6" s="13"/>
      <c r="D6" s="13"/>
      <c r="E6" s="13"/>
      <c r="F6" s="13"/>
      <c r="G6" s="13"/>
      <c r="H6" s="13"/>
      <c r="I6" s="13"/>
      <c r="J6" s="13"/>
      <c r="K6" s="13"/>
      <c r="L6" s="13"/>
      <c r="M6" s="13" t="s">
        <v>6</v>
      </c>
      <c r="N6" s="13" t="s">
        <v>6</v>
      </c>
      <c r="O6" s="12">
        <v>0.08</v>
      </c>
      <c r="P6" s="13">
        <v>11</v>
      </c>
      <c r="Q6" s="12">
        <v>0.06</v>
      </c>
      <c r="R6" s="13">
        <v>69</v>
      </c>
      <c r="S6" s="12">
        <v>0.11</v>
      </c>
      <c r="T6" s="13">
        <v>94</v>
      </c>
      <c r="U6" s="12">
        <v>0.1</v>
      </c>
      <c r="V6" s="13">
        <v>100</v>
      </c>
    </row>
    <row r="7" spans="1:22" x14ac:dyDescent="0.25">
      <c r="A7" t="s">
        <v>311</v>
      </c>
      <c r="B7" s="17" t="str">
        <f>HYPERLINK("#u83356200i!a1","Hoved institution")</f>
        <v>Hoved institution</v>
      </c>
      <c r="C7" s="13"/>
      <c r="D7" s="13"/>
      <c r="E7" s="13"/>
      <c r="F7" s="13"/>
      <c r="G7" s="13"/>
      <c r="H7" s="13"/>
      <c r="I7" s="13"/>
      <c r="J7" s="13"/>
      <c r="K7" s="13"/>
      <c r="L7" s="13"/>
      <c r="M7" s="13"/>
      <c r="N7" s="13"/>
      <c r="O7" s="13"/>
      <c r="P7" s="13"/>
      <c r="Q7" s="12">
        <v>0.04</v>
      </c>
      <c r="R7" s="13">
        <v>68</v>
      </c>
      <c r="S7" s="12">
        <v>0.05</v>
      </c>
      <c r="T7" s="13">
        <v>123</v>
      </c>
      <c r="U7" s="12">
        <v>0.03</v>
      </c>
      <c r="V7" s="13">
        <v>181</v>
      </c>
    </row>
    <row r="8" spans="1:22" x14ac:dyDescent="0.25">
      <c r="A8" s="14" t="s">
        <v>318</v>
      </c>
      <c r="B8" s="18" t="str">
        <f>HYPERLINK("#u83456200i!a1","Hoved institution")</f>
        <v>Hoved institution</v>
      </c>
      <c r="C8" s="16"/>
      <c r="D8" s="16"/>
      <c r="E8" s="16"/>
      <c r="F8" s="16"/>
      <c r="G8" s="16"/>
      <c r="H8" s="16"/>
      <c r="I8" s="16"/>
      <c r="J8" s="16"/>
      <c r="K8" s="16"/>
      <c r="L8" s="16"/>
      <c r="M8" s="16"/>
      <c r="N8" s="16"/>
      <c r="O8" s="16"/>
      <c r="P8" s="16"/>
      <c r="Q8" s="16" t="s">
        <v>6</v>
      </c>
      <c r="R8" s="16" t="s">
        <v>6</v>
      </c>
      <c r="S8" s="15">
        <v>0.04</v>
      </c>
      <c r="T8" s="16">
        <v>15</v>
      </c>
      <c r="U8" s="15">
        <v>0.02</v>
      </c>
      <c r="V8" s="16">
        <v>35</v>
      </c>
    </row>
    <row r="9" spans="1:22" x14ac:dyDescent="0.25">
      <c r="A9" t="s">
        <v>295</v>
      </c>
      <c r="B9" s="17" t="str">
        <f>HYPERLINK("#u53616000i!a1","Hoved institution")</f>
        <v>Hoved institution</v>
      </c>
      <c r="C9" s="13" t="s">
        <v>6</v>
      </c>
      <c r="D9" s="13" t="s">
        <v>6</v>
      </c>
      <c r="E9" s="12">
        <v>0.11</v>
      </c>
      <c r="F9" s="13">
        <v>104</v>
      </c>
      <c r="G9" s="12">
        <v>0.08</v>
      </c>
      <c r="H9" s="13">
        <v>147</v>
      </c>
      <c r="I9" s="12">
        <v>0.04</v>
      </c>
      <c r="J9" s="13">
        <v>137</v>
      </c>
      <c r="K9" s="12">
        <v>0.03</v>
      </c>
      <c r="L9" s="13">
        <v>158</v>
      </c>
      <c r="M9" s="12">
        <v>0.04</v>
      </c>
      <c r="N9" s="13">
        <v>214</v>
      </c>
      <c r="O9" s="12">
        <v>0.11</v>
      </c>
      <c r="P9" s="13">
        <v>172</v>
      </c>
      <c r="Q9" s="12">
        <v>0.27</v>
      </c>
      <c r="R9" s="13">
        <v>62</v>
      </c>
      <c r="S9" s="13" t="s">
        <v>6</v>
      </c>
      <c r="T9" s="13" t="s">
        <v>6</v>
      </c>
      <c r="U9" s="13" t="s">
        <v>6</v>
      </c>
      <c r="V9" s="13" t="s">
        <v>6</v>
      </c>
    </row>
    <row r="10" spans="1:22" x14ac:dyDescent="0.25">
      <c r="A10" t="s">
        <v>302</v>
      </c>
      <c r="B10" s="17" t="str">
        <f>HYPERLINK("#u60636000i!a1","Hoved institution")</f>
        <v>Hoved institution</v>
      </c>
      <c r="C10" s="12">
        <v>0.03</v>
      </c>
      <c r="D10" s="13">
        <v>68</v>
      </c>
      <c r="E10" s="13"/>
      <c r="F10" s="13"/>
      <c r="G10" s="13"/>
      <c r="H10" s="13"/>
      <c r="I10" s="13"/>
      <c r="J10" s="13"/>
      <c r="K10" s="13"/>
      <c r="L10" s="13"/>
      <c r="M10" s="13"/>
      <c r="N10" s="13"/>
      <c r="O10" s="13"/>
      <c r="P10" s="13"/>
      <c r="Q10" s="13"/>
      <c r="R10" s="13"/>
      <c r="S10" s="13"/>
      <c r="T10" s="13"/>
      <c r="U10" s="13"/>
      <c r="V10" s="13"/>
    </row>
    <row r="11" spans="1:22" x14ac:dyDescent="0.25">
      <c r="A11" t="s">
        <v>294</v>
      </c>
      <c r="B11" s="17" t="str">
        <f>HYPERLINK("#u53606000i!a1","Hoved institution")</f>
        <v>Hoved institution</v>
      </c>
      <c r="C11" s="12">
        <v>0.1</v>
      </c>
      <c r="D11" s="13">
        <v>321</v>
      </c>
      <c r="E11" s="12">
        <v>0.09</v>
      </c>
      <c r="F11" s="13">
        <v>438</v>
      </c>
      <c r="G11" s="12">
        <v>0.06</v>
      </c>
      <c r="H11" s="13">
        <v>437</v>
      </c>
      <c r="I11" s="12">
        <v>0.03</v>
      </c>
      <c r="J11" s="13">
        <v>438</v>
      </c>
      <c r="K11" s="12">
        <v>0.03</v>
      </c>
      <c r="L11" s="13">
        <v>317</v>
      </c>
      <c r="M11" s="12">
        <v>0.01</v>
      </c>
      <c r="N11" s="13">
        <v>434</v>
      </c>
      <c r="O11" s="12">
        <v>0.03</v>
      </c>
      <c r="P11" s="13">
        <v>415</v>
      </c>
      <c r="Q11" s="12">
        <v>0.1</v>
      </c>
      <c r="R11" s="13">
        <v>338</v>
      </c>
      <c r="S11" s="12">
        <v>0.12</v>
      </c>
      <c r="T11" s="13">
        <v>138</v>
      </c>
      <c r="U11" s="12">
        <v>0.12</v>
      </c>
      <c r="V11" s="13">
        <v>52</v>
      </c>
    </row>
    <row r="12" spans="1:22" x14ac:dyDescent="0.25">
      <c r="A12" t="s">
        <v>289</v>
      </c>
      <c r="B12" s="17" t="str">
        <f>HYPERLINK("#u52606200i!a1","Hoved institution")</f>
        <v>Hoved institution</v>
      </c>
      <c r="C12" s="12">
        <v>0.08</v>
      </c>
      <c r="D12" s="13">
        <v>112</v>
      </c>
      <c r="E12" s="12">
        <v>0.14000000000000001</v>
      </c>
      <c r="F12" s="13">
        <v>121</v>
      </c>
      <c r="G12" s="12">
        <v>0.06</v>
      </c>
      <c r="H12" s="13">
        <v>190</v>
      </c>
      <c r="I12" s="12">
        <v>0.02</v>
      </c>
      <c r="J12" s="13">
        <v>348</v>
      </c>
      <c r="K12" s="12">
        <v>0.02</v>
      </c>
      <c r="L12" s="13">
        <v>304</v>
      </c>
      <c r="M12" s="12">
        <v>0.01</v>
      </c>
      <c r="N12" s="13">
        <v>403</v>
      </c>
      <c r="O12" s="12">
        <v>0.04</v>
      </c>
      <c r="P12" s="13">
        <v>322</v>
      </c>
      <c r="Q12" s="12">
        <v>0.1</v>
      </c>
      <c r="R12" s="13">
        <v>200</v>
      </c>
      <c r="S12" s="12">
        <v>0.05</v>
      </c>
      <c r="T12" s="13">
        <v>32</v>
      </c>
      <c r="U12" s="12">
        <v>0.1</v>
      </c>
      <c r="V12" s="13">
        <v>86</v>
      </c>
    </row>
    <row r="13" spans="1:22" x14ac:dyDescent="0.25">
      <c r="A13" t="s">
        <v>305</v>
      </c>
      <c r="B13" s="17" t="str">
        <f>HYPERLINK("#u82606000i!a1","Hoved institution")</f>
        <v>Hoved institution</v>
      </c>
      <c r="C13" s="12">
        <v>7.0000000000000007E-2</v>
      </c>
      <c r="D13" s="13">
        <v>13</v>
      </c>
      <c r="E13" s="13"/>
      <c r="F13" s="13"/>
      <c r="G13" s="13"/>
      <c r="H13" s="13"/>
      <c r="I13" s="13"/>
      <c r="J13" s="13"/>
      <c r="K13" s="13"/>
      <c r="L13" s="13"/>
      <c r="M13" s="13"/>
      <c r="N13" s="13"/>
      <c r="O13" s="13" t="s">
        <v>6</v>
      </c>
      <c r="P13" s="13" t="s">
        <v>6</v>
      </c>
      <c r="Q13" s="13" t="s">
        <v>6</v>
      </c>
      <c r="R13" s="13" t="s">
        <v>6</v>
      </c>
      <c r="S13" s="13"/>
      <c r="T13" s="13"/>
      <c r="U13" s="13"/>
      <c r="V13" s="13"/>
    </row>
    <row r="14" spans="1:22" x14ac:dyDescent="0.25">
      <c r="A14" t="s">
        <v>306</v>
      </c>
      <c r="B14" s="17" t="str">
        <f>HYPERLINK("#u82626200i!a1","Hoved institution")</f>
        <v>Hoved institution</v>
      </c>
      <c r="C14" s="13"/>
      <c r="D14" s="13"/>
      <c r="E14" s="12">
        <v>0.09</v>
      </c>
      <c r="F14" s="13">
        <v>30</v>
      </c>
      <c r="G14" s="12">
        <v>0.04</v>
      </c>
      <c r="H14" s="13">
        <v>35</v>
      </c>
      <c r="I14" s="12">
        <v>0.01</v>
      </c>
      <c r="J14" s="13">
        <v>34</v>
      </c>
      <c r="K14" s="12">
        <v>0</v>
      </c>
      <c r="L14" s="13">
        <v>25</v>
      </c>
      <c r="M14" s="12">
        <v>0</v>
      </c>
      <c r="N14" s="13">
        <v>42</v>
      </c>
      <c r="O14" s="12">
        <v>0.03</v>
      </c>
      <c r="P14" s="13">
        <v>33</v>
      </c>
      <c r="Q14" s="12">
        <v>0.11</v>
      </c>
      <c r="R14" s="13">
        <v>33</v>
      </c>
      <c r="S14" s="12">
        <v>7.0000000000000007E-2</v>
      </c>
      <c r="T14" s="13">
        <v>27</v>
      </c>
      <c r="U14" s="13"/>
      <c r="V14" s="13"/>
    </row>
    <row r="15" spans="1:22" x14ac:dyDescent="0.25">
      <c r="A15" t="s">
        <v>312</v>
      </c>
      <c r="B15" s="17" t="str">
        <f>HYPERLINK("#u83366200i!a1","Hoved institution")</f>
        <v>Hoved institution</v>
      </c>
      <c r="C15" s="13"/>
      <c r="D15" s="13"/>
      <c r="E15" s="13"/>
      <c r="F15" s="13"/>
      <c r="G15" s="13"/>
      <c r="H15" s="13"/>
      <c r="I15" s="13"/>
      <c r="J15" s="13"/>
      <c r="K15" s="13"/>
      <c r="L15" s="13"/>
      <c r="M15" s="13"/>
      <c r="N15" s="13"/>
      <c r="O15" s="13"/>
      <c r="P15" s="13"/>
      <c r="Q15" s="12">
        <v>0.28000000000000003</v>
      </c>
      <c r="R15" s="13">
        <v>52</v>
      </c>
      <c r="S15" s="12">
        <v>0.23</v>
      </c>
      <c r="T15" s="13">
        <v>119</v>
      </c>
      <c r="U15" s="12">
        <v>0.2</v>
      </c>
      <c r="V15" s="13">
        <v>127</v>
      </c>
    </row>
    <row r="16" spans="1:22" x14ac:dyDescent="0.25">
      <c r="A16" t="s">
        <v>313</v>
      </c>
      <c r="B16" s="17" t="str">
        <f>HYPERLINK("#u83376200i!a1","Hoved institution")</f>
        <v>Hoved institution</v>
      </c>
      <c r="C16" s="13"/>
      <c r="D16" s="13"/>
      <c r="E16" s="13"/>
      <c r="F16" s="13"/>
      <c r="G16" s="13"/>
      <c r="H16" s="13"/>
      <c r="I16" s="13"/>
      <c r="J16" s="13"/>
      <c r="K16" s="13"/>
      <c r="L16" s="13"/>
      <c r="M16" s="13"/>
      <c r="N16" s="13"/>
      <c r="O16" s="12">
        <v>0.04</v>
      </c>
      <c r="P16" s="13">
        <v>22</v>
      </c>
      <c r="Q16" s="12">
        <v>0.05</v>
      </c>
      <c r="R16" s="13">
        <v>176</v>
      </c>
      <c r="S16" s="12">
        <v>0.05</v>
      </c>
      <c r="T16" s="13">
        <v>238</v>
      </c>
      <c r="U16" s="12">
        <v>0.04</v>
      </c>
      <c r="V16" s="13">
        <v>231</v>
      </c>
    </row>
    <row r="17" spans="1:22" x14ac:dyDescent="0.25">
      <c r="A17" t="s">
        <v>296</v>
      </c>
      <c r="B17" s="17" t="str">
        <f>HYPERLINK("#u53626000i!a1","Hoved institution")</f>
        <v>Hoved institution</v>
      </c>
      <c r="C17" s="13"/>
      <c r="D17" s="13"/>
      <c r="E17" s="12">
        <v>0.04</v>
      </c>
      <c r="F17" s="13">
        <v>148</v>
      </c>
      <c r="G17" s="12">
        <v>0.03</v>
      </c>
      <c r="H17" s="13">
        <v>158</v>
      </c>
      <c r="I17" s="12">
        <v>0.02</v>
      </c>
      <c r="J17" s="13">
        <v>235</v>
      </c>
      <c r="K17" s="12">
        <v>0.01</v>
      </c>
      <c r="L17" s="13">
        <v>217</v>
      </c>
      <c r="M17" s="12">
        <v>0.01</v>
      </c>
      <c r="N17" s="13">
        <v>198</v>
      </c>
      <c r="O17" s="12">
        <v>0.03</v>
      </c>
      <c r="P17" s="13">
        <v>141</v>
      </c>
      <c r="Q17" s="12">
        <v>0.15</v>
      </c>
      <c r="R17" s="13">
        <v>18</v>
      </c>
      <c r="S17" s="13" t="s">
        <v>6</v>
      </c>
      <c r="T17" s="13" t="s">
        <v>6</v>
      </c>
      <c r="U17" s="13"/>
      <c r="V17" s="13"/>
    </row>
    <row r="18" spans="1:22" x14ac:dyDescent="0.25">
      <c r="A18" t="s">
        <v>300</v>
      </c>
      <c r="B18" s="17" t="str">
        <f>HYPERLINK("#u53916000i!a1","Hoved institution")</f>
        <v>Hoved institution</v>
      </c>
      <c r="C18" s="12">
        <v>7.0000000000000007E-2</v>
      </c>
      <c r="D18" s="13">
        <v>125</v>
      </c>
      <c r="E18" s="13"/>
      <c r="F18" s="13"/>
      <c r="G18" s="13"/>
      <c r="H18" s="13"/>
      <c r="I18" s="13"/>
      <c r="J18" s="13"/>
      <c r="K18" s="13"/>
      <c r="L18" s="13"/>
      <c r="M18" s="13"/>
      <c r="N18" s="13"/>
      <c r="O18" s="13"/>
      <c r="P18" s="13"/>
      <c r="Q18" s="13"/>
      <c r="R18" s="13"/>
      <c r="S18" s="13"/>
      <c r="T18" s="13"/>
      <c r="U18" s="13"/>
      <c r="V18" s="13"/>
    </row>
    <row r="19" spans="1:22" x14ac:dyDescent="0.25">
      <c r="A19" t="s">
        <v>317</v>
      </c>
      <c r="B19" s="17" t="str">
        <f>HYPERLINK("#u83436200i!a1","Hoved institution")</f>
        <v>Hoved institution</v>
      </c>
      <c r="C19" s="13"/>
      <c r="D19" s="13"/>
      <c r="E19" s="13"/>
      <c r="F19" s="13"/>
      <c r="G19" s="13"/>
      <c r="H19" s="13"/>
      <c r="I19" s="13"/>
      <c r="J19" s="13"/>
      <c r="K19" s="13"/>
      <c r="L19" s="13"/>
      <c r="M19" s="13"/>
      <c r="N19" s="13"/>
      <c r="O19" s="13"/>
      <c r="P19" s="13"/>
      <c r="Q19" s="12">
        <v>0</v>
      </c>
      <c r="R19" s="13">
        <v>10</v>
      </c>
      <c r="S19" s="12">
        <v>0</v>
      </c>
      <c r="T19" s="13">
        <v>21</v>
      </c>
      <c r="U19" s="12">
        <v>7.0000000000000007E-2</v>
      </c>
      <c r="V19" s="13">
        <v>80</v>
      </c>
    </row>
    <row r="20" spans="1:22" x14ac:dyDescent="0.25">
      <c r="A20" t="s">
        <v>303</v>
      </c>
      <c r="B20" s="17" t="str">
        <f>HYPERLINK("#u60646000i!a1","Hoved institution")</f>
        <v>Hoved institution</v>
      </c>
      <c r="C20" s="12">
        <v>0.1</v>
      </c>
      <c r="D20" s="13">
        <v>75</v>
      </c>
      <c r="E20" s="13"/>
      <c r="F20" s="13"/>
      <c r="G20" s="13"/>
      <c r="H20" s="13"/>
      <c r="I20" s="13"/>
      <c r="J20" s="13"/>
      <c r="K20" s="13"/>
      <c r="L20" s="13"/>
      <c r="M20" s="13"/>
      <c r="N20" s="13"/>
      <c r="O20" s="13"/>
      <c r="P20" s="13"/>
      <c r="Q20" s="13"/>
      <c r="R20" s="13"/>
      <c r="S20" s="13"/>
      <c r="T20" s="13"/>
      <c r="U20" s="13"/>
      <c r="V20" s="13"/>
    </row>
    <row r="21" spans="1:22" x14ac:dyDescent="0.25">
      <c r="A21" t="s">
        <v>307</v>
      </c>
      <c r="B21" s="17" t="str">
        <f>HYPERLINK("#u83316200i!a1","Hoved institution")</f>
        <v>Hoved institution</v>
      </c>
      <c r="C21" s="13"/>
      <c r="D21" s="13"/>
      <c r="E21" s="13"/>
      <c r="F21" s="13"/>
      <c r="G21" s="13"/>
      <c r="H21" s="13"/>
      <c r="I21" s="13"/>
      <c r="J21" s="13"/>
      <c r="K21" s="13"/>
      <c r="L21" s="13"/>
      <c r="M21" s="13" t="s">
        <v>6</v>
      </c>
      <c r="N21" s="13" t="s">
        <v>6</v>
      </c>
      <c r="O21" s="12">
        <v>0</v>
      </c>
      <c r="P21" s="13">
        <v>10</v>
      </c>
      <c r="Q21" s="12">
        <v>0.08</v>
      </c>
      <c r="R21" s="13">
        <v>99</v>
      </c>
      <c r="S21" s="12">
        <v>0.04</v>
      </c>
      <c r="T21" s="13">
        <v>136</v>
      </c>
      <c r="U21" s="12">
        <v>0.05</v>
      </c>
      <c r="V21" s="13">
        <v>152</v>
      </c>
    </row>
    <row r="22" spans="1:22" x14ac:dyDescent="0.25">
      <c r="A22" t="s">
        <v>304</v>
      </c>
      <c r="B22" s="17" t="str">
        <f>HYPERLINK("#u60656000i!a1","Hoved institution")</f>
        <v>Hoved institution</v>
      </c>
      <c r="C22" s="13" t="s">
        <v>6</v>
      </c>
      <c r="D22" s="13" t="s">
        <v>6</v>
      </c>
      <c r="E22" s="13"/>
      <c r="F22" s="13"/>
      <c r="G22" s="13"/>
      <c r="H22" s="13"/>
      <c r="I22" s="13"/>
      <c r="J22" s="13"/>
      <c r="K22" s="13"/>
      <c r="L22" s="13"/>
      <c r="M22" s="13"/>
      <c r="N22" s="13"/>
      <c r="O22" s="13"/>
      <c r="P22" s="13"/>
      <c r="Q22" s="13"/>
      <c r="R22" s="13"/>
      <c r="S22" s="13"/>
      <c r="T22" s="13"/>
      <c r="U22" s="13"/>
      <c r="V22" s="13"/>
    </row>
    <row r="23" spans="1:22" x14ac:dyDescent="0.25">
      <c r="A23" t="s">
        <v>292</v>
      </c>
      <c r="B23" s="17" t="str">
        <f>HYPERLINK("#u52716200i!a1","Hoved institution")</f>
        <v>Hoved institution</v>
      </c>
      <c r="C23" s="12">
        <v>0.1</v>
      </c>
      <c r="D23" s="13">
        <v>30</v>
      </c>
      <c r="E23" s="12">
        <v>0.05</v>
      </c>
      <c r="F23" s="13">
        <v>76</v>
      </c>
      <c r="G23" s="12">
        <v>0.02</v>
      </c>
      <c r="H23" s="13">
        <v>107</v>
      </c>
      <c r="I23" s="13"/>
      <c r="J23" s="13"/>
      <c r="K23" s="12">
        <v>0.01</v>
      </c>
      <c r="L23" s="13">
        <v>50</v>
      </c>
      <c r="M23" s="12">
        <v>0</v>
      </c>
      <c r="N23" s="13">
        <v>21</v>
      </c>
      <c r="O23" s="12">
        <v>0</v>
      </c>
      <c r="P23" s="13">
        <v>20</v>
      </c>
      <c r="Q23" s="12">
        <v>0.09</v>
      </c>
      <c r="R23" s="13">
        <v>18</v>
      </c>
      <c r="S23" s="12">
        <v>0.05</v>
      </c>
      <c r="T23" s="13">
        <v>18</v>
      </c>
      <c r="U23" s="12">
        <v>0.05</v>
      </c>
      <c r="V23" s="13">
        <v>18</v>
      </c>
    </row>
    <row r="24" spans="1:22" x14ac:dyDescent="0.25">
      <c r="A24" t="s">
        <v>315</v>
      </c>
      <c r="B24" s="17" t="str">
        <f>HYPERLINK("#u83396200i!a1","Hoved institution")</f>
        <v>Hoved institution</v>
      </c>
      <c r="C24" s="13"/>
      <c r="D24" s="13"/>
      <c r="E24" s="13"/>
      <c r="F24" s="13"/>
      <c r="G24" s="13"/>
      <c r="H24" s="13"/>
      <c r="I24" s="13"/>
      <c r="J24" s="13"/>
      <c r="K24" s="13"/>
      <c r="L24" s="13"/>
      <c r="M24" s="13"/>
      <c r="N24" s="13"/>
      <c r="O24" s="13" t="s">
        <v>6</v>
      </c>
      <c r="P24" s="13" t="s">
        <v>6</v>
      </c>
      <c r="Q24" s="12">
        <v>0.02</v>
      </c>
      <c r="R24" s="13">
        <v>31</v>
      </c>
      <c r="S24" s="12">
        <v>0</v>
      </c>
      <c r="T24" s="13">
        <v>64</v>
      </c>
      <c r="U24" s="12">
        <v>0.01</v>
      </c>
      <c r="V24" s="13">
        <v>95</v>
      </c>
    </row>
    <row r="25" spans="1:22" x14ac:dyDescent="0.25">
      <c r="A25" t="s">
        <v>297</v>
      </c>
      <c r="B25" s="17" t="str">
        <f>HYPERLINK("#u53636000i!a1","Hoved institution")</f>
        <v>Hoved institution</v>
      </c>
      <c r="C25" s="13" t="s">
        <v>6</v>
      </c>
      <c r="D25" s="13" t="s">
        <v>6</v>
      </c>
      <c r="E25" s="12">
        <v>0.08</v>
      </c>
      <c r="F25" s="13">
        <v>64</v>
      </c>
      <c r="G25" s="12">
        <v>0.15</v>
      </c>
      <c r="H25" s="13">
        <v>65</v>
      </c>
      <c r="I25" s="12">
        <v>0.09</v>
      </c>
      <c r="J25" s="13">
        <v>82</v>
      </c>
      <c r="K25" s="12">
        <v>0.02</v>
      </c>
      <c r="L25" s="13">
        <v>50</v>
      </c>
      <c r="M25" s="12">
        <v>0.02</v>
      </c>
      <c r="N25" s="13">
        <v>93</v>
      </c>
      <c r="O25" s="12">
        <v>0.03</v>
      </c>
      <c r="P25" s="13">
        <v>82</v>
      </c>
      <c r="Q25" s="12">
        <v>0.22</v>
      </c>
      <c r="R25" s="13">
        <v>13</v>
      </c>
      <c r="S25" s="13" t="s">
        <v>6</v>
      </c>
      <c r="T25" s="13" t="s">
        <v>6</v>
      </c>
      <c r="U25" s="13"/>
      <c r="V25" s="13"/>
    </row>
    <row r="26" spans="1:22" x14ac:dyDescent="0.25">
      <c r="A26" t="s">
        <v>290</v>
      </c>
      <c r="B26" s="17" t="str">
        <f>HYPERLINK("#u52636200i!a1","Hoved institution")</f>
        <v>Hoved institution</v>
      </c>
      <c r="C26" s="13"/>
      <c r="D26" s="13"/>
      <c r="E26" s="13"/>
      <c r="F26" s="13"/>
      <c r="G26" s="12">
        <v>7.0000000000000007E-2</v>
      </c>
      <c r="H26" s="13">
        <v>12</v>
      </c>
      <c r="I26" s="12">
        <v>0.05</v>
      </c>
      <c r="J26" s="13">
        <v>15</v>
      </c>
      <c r="K26" s="12">
        <v>0.12</v>
      </c>
      <c r="L26" s="13">
        <v>16</v>
      </c>
      <c r="M26" s="12">
        <v>0.03</v>
      </c>
      <c r="N26" s="13">
        <v>19</v>
      </c>
      <c r="O26" s="13" t="s">
        <v>6</v>
      </c>
      <c r="P26" s="13" t="s">
        <v>6</v>
      </c>
      <c r="Q26" s="13" t="s">
        <v>6</v>
      </c>
      <c r="R26" s="13" t="s">
        <v>6</v>
      </c>
      <c r="S26" s="13" t="s">
        <v>6</v>
      </c>
      <c r="T26" s="13" t="s">
        <v>6</v>
      </c>
      <c r="U26" s="13" t="s">
        <v>6</v>
      </c>
      <c r="V26" s="13" t="s">
        <v>6</v>
      </c>
    </row>
    <row r="27" spans="1:22" x14ac:dyDescent="0.25">
      <c r="A27" t="s">
        <v>310</v>
      </c>
      <c r="B27" s="17" t="str">
        <f>HYPERLINK("#u83346200i!a1","Hoved institution")</f>
        <v>Hoved institution</v>
      </c>
      <c r="C27" s="13"/>
      <c r="D27" s="13"/>
      <c r="E27" s="13"/>
      <c r="F27" s="13"/>
      <c r="G27" s="13"/>
      <c r="H27" s="13"/>
      <c r="I27" s="13"/>
      <c r="J27" s="13"/>
      <c r="K27" s="13"/>
      <c r="L27" s="13"/>
      <c r="M27" s="13" t="s">
        <v>6</v>
      </c>
      <c r="N27" s="13" t="s">
        <v>6</v>
      </c>
      <c r="O27" s="12">
        <v>0</v>
      </c>
      <c r="P27" s="13">
        <v>18</v>
      </c>
      <c r="Q27" s="12">
        <v>7.0000000000000007E-2</v>
      </c>
      <c r="R27" s="13">
        <v>47</v>
      </c>
      <c r="S27" s="12">
        <v>0.05</v>
      </c>
      <c r="T27" s="13">
        <v>93</v>
      </c>
      <c r="U27" s="12">
        <v>0.06</v>
      </c>
      <c r="V27" s="13">
        <v>113</v>
      </c>
    </row>
    <row r="28" spans="1:22" x14ac:dyDescent="0.25">
      <c r="A28" t="s">
        <v>298</v>
      </c>
      <c r="B28" s="17" t="str">
        <f>HYPERLINK("#u53646000i!a1","Hoved institution")</f>
        <v>Hoved institution</v>
      </c>
      <c r="C28" s="13"/>
      <c r="D28" s="13"/>
      <c r="E28" s="12">
        <v>7.0000000000000007E-2</v>
      </c>
      <c r="F28" s="13">
        <v>66</v>
      </c>
      <c r="G28" s="12">
        <v>0.04</v>
      </c>
      <c r="H28" s="13">
        <v>61</v>
      </c>
      <c r="I28" s="12">
        <v>0.05</v>
      </c>
      <c r="J28" s="13">
        <v>64</v>
      </c>
      <c r="K28" s="12">
        <v>0.04</v>
      </c>
      <c r="L28" s="13">
        <v>88</v>
      </c>
      <c r="M28" s="12">
        <v>0.01</v>
      </c>
      <c r="N28" s="13">
        <v>106</v>
      </c>
      <c r="O28" s="12">
        <v>0.06</v>
      </c>
      <c r="P28" s="13">
        <v>115</v>
      </c>
      <c r="Q28" s="12">
        <v>0.11</v>
      </c>
      <c r="R28" s="13">
        <v>28</v>
      </c>
      <c r="S28" s="13" t="s">
        <v>6</v>
      </c>
      <c r="T28" s="13" t="s">
        <v>6</v>
      </c>
      <c r="U28" s="13" t="s">
        <v>6</v>
      </c>
      <c r="V28" s="13" t="s">
        <v>6</v>
      </c>
    </row>
    <row r="29" spans="1:22" x14ac:dyDescent="0.25">
      <c r="A29" t="s">
        <v>291</v>
      </c>
      <c r="B29" s="17" t="str">
        <f>HYPERLINK("#u52646200i!a1","Hoved institution")</f>
        <v>Hoved institution</v>
      </c>
      <c r="C29" s="13" t="s">
        <v>6</v>
      </c>
      <c r="D29" s="13" t="s">
        <v>6</v>
      </c>
      <c r="E29" s="13"/>
      <c r="F29" s="13"/>
      <c r="G29" s="13" t="s">
        <v>6</v>
      </c>
      <c r="H29" s="13" t="s">
        <v>6</v>
      </c>
      <c r="I29" s="13"/>
      <c r="J29" s="13"/>
      <c r="K29" s="13"/>
      <c r="L29" s="13"/>
      <c r="M29" s="13" t="s">
        <v>6</v>
      </c>
      <c r="N29" s="13" t="s">
        <v>6</v>
      </c>
      <c r="O29" s="13"/>
      <c r="P29" s="13"/>
      <c r="Q29" s="13" t="s">
        <v>6</v>
      </c>
      <c r="R29" s="13" t="s">
        <v>6</v>
      </c>
      <c r="S29" s="13" t="s">
        <v>6</v>
      </c>
      <c r="T29" s="13" t="s">
        <v>6</v>
      </c>
      <c r="U29" s="12">
        <v>0.09</v>
      </c>
      <c r="V29" s="13">
        <v>22</v>
      </c>
    </row>
    <row r="30" spans="1:22" x14ac:dyDescent="0.25">
      <c r="A30" t="s">
        <v>308</v>
      </c>
      <c r="B30" s="17" t="str">
        <f>HYPERLINK("#u83326200i!a1","Hoved institution")</f>
        <v>Hoved institution</v>
      </c>
      <c r="C30" s="13"/>
      <c r="D30" s="13"/>
      <c r="E30" s="13"/>
      <c r="F30" s="13"/>
      <c r="G30" s="13"/>
      <c r="H30" s="13"/>
      <c r="I30" s="13"/>
      <c r="J30" s="13"/>
      <c r="K30" s="13"/>
      <c r="L30" s="13"/>
      <c r="M30" s="13"/>
      <c r="N30" s="13"/>
      <c r="O30" s="13"/>
      <c r="P30" s="13"/>
      <c r="Q30" s="12">
        <v>0.03</v>
      </c>
      <c r="R30" s="13">
        <v>36</v>
      </c>
      <c r="S30" s="12">
        <v>0.06</v>
      </c>
      <c r="T30" s="13">
        <v>50</v>
      </c>
      <c r="U30" s="12">
        <v>0.06</v>
      </c>
      <c r="V30" s="13">
        <v>51</v>
      </c>
    </row>
    <row r="31" spans="1:22" x14ac:dyDescent="0.25">
      <c r="A31" t="s">
        <v>293</v>
      </c>
      <c r="B31" s="17" t="str">
        <f>HYPERLINK("#u52726200i!a1","Hoved institution")</f>
        <v>Hoved institution</v>
      </c>
      <c r="C31" s="13"/>
      <c r="D31" s="13"/>
      <c r="E31" s="13"/>
      <c r="F31" s="13"/>
      <c r="G31" s="13"/>
      <c r="H31" s="13"/>
      <c r="I31" s="13"/>
      <c r="J31" s="13"/>
      <c r="K31" s="13"/>
      <c r="L31" s="13"/>
      <c r="M31" s="13" t="s">
        <v>6</v>
      </c>
      <c r="N31" s="13" t="s">
        <v>6</v>
      </c>
      <c r="O31" s="13"/>
      <c r="P31" s="13"/>
      <c r="Q31" s="13"/>
      <c r="R31" s="13"/>
      <c r="S31" s="13"/>
      <c r="T31" s="13"/>
      <c r="U31" s="13"/>
      <c r="V31" s="13"/>
    </row>
    <row r="32" spans="1:22" x14ac:dyDescent="0.25">
      <c r="A32" t="s">
        <v>314</v>
      </c>
      <c r="B32" s="17" t="str">
        <f>HYPERLINK("#u83386200i!a1","Hoved institution")</f>
        <v>Hoved institution</v>
      </c>
      <c r="C32" s="13"/>
      <c r="D32" s="13"/>
      <c r="E32" s="13"/>
      <c r="F32" s="13"/>
      <c r="G32" s="13"/>
      <c r="H32" s="13"/>
      <c r="I32" s="13"/>
      <c r="J32" s="13"/>
      <c r="K32" s="13"/>
      <c r="L32" s="13"/>
      <c r="M32" s="13"/>
      <c r="N32" s="13"/>
      <c r="O32" s="13" t="s">
        <v>6</v>
      </c>
      <c r="P32" s="13" t="s">
        <v>6</v>
      </c>
      <c r="Q32" s="12">
        <v>0.13</v>
      </c>
      <c r="R32" s="13">
        <v>23</v>
      </c>
      <c r="S32" s="12">
        <v>0.05</v>
      </c>
      <c r="T32" s="13">
        <v>39</v>
      </c>
      <c r="U32" s="12">
        <v>0.06</v>
      </c>
      <c r="V32" s="13">
        <v>57</v>
      </c>
    </row>
    <row r="33" spans="1:22" x14ac:dyDescent="0.25">
      <c r="A33" t="s">
        <v>316</v>
      </c>
      <c r="B33" s="17" t="str">
        <f>HYPERLINK("#u83426200i!a1","Hoved institution")</f>
        <v>Hoved institution</v>
      </c>
      <c r="C33" s="13"/>
      <c r="D33" s="13"/>
      <c r="E33" s="13"/>
      <c r="F33" s="13"/>
      <c r="G33" s="13"/>
      <c r="H33" s="13"/>
      <c r="I33" s="13"/>
      <c r="J33" s="13"/>
      <c r="K33" s="13"/>
      <c r="L33" s="13"/>
      <c r="M33" s="13"/>
      <c r="N33" s="13"/>
      <c r="O33" s="13"/>
      <c r="P33" s="13"/>
      <c r="Q33" s="12">
        <v>0.11</v>
      </c>
      <c r="R33" s="13">
        <v>19</v>
      </c>
      <c r="S33" s="12">
        <v>0.01</v>
      </c>
      <c r="T33" s="13">
        <v>45</v>
      </c>
      <c r="U33" s="12">
        <v>0.06</v>
      </c>
      <c r="V33" s="13">
        <v>49</v>
      </c>
    </row>
    <row r="34" spans="1:22" ht="15.75" thickBot="1" x14ac:dyDescent="0.3">
      <c r="A34" s="6" t="s">
        <v>299</v>
      </c>
      <c r="B34" s="9" t="str">
        <f>HYPERLINK("#u53856200i!a1","Hoved institution")</f>
        <v>Hoved institution</v>
      </c>
      <c r="C34" s="11"/>
      <c r="D34" s="11"/>
      <c r="E34" s="11"/>
      <c r="F34" s="11"/>
      <c r="G34" s="11"/>
      <c r="H34" s="11"/>
      <c r="I34" s="11"/>
      <c r="J34" s="11"/>
      <c r="K34" s="11"/>
      <c r="L34" s="11"/>
      <c r="M34" s="11"/>
      <c r="N34" s="11"/>
      <c r="O34" s="11"/>
      <c r="P34" s="11"/>
      <c r="Q34" s="11" t="s">
        <v>6</v>
      </c>
      <c r="R34" s="11" t="s">
        <v>6</v>
      </c>
      <c r="S34" s="10">
        <v>0.04</v>
      </c>
      <c r="T34" s="11">
        <v>13</v>
      </c>
      <c r="U34" s="10">
        <v>0.18</v>
      </c>
      <c r="V34" s="11">
        <v>17</v>
      </c>
    </row>
  </sheetData>
  <sortState ref="A5:V34">
    <sortCondition ref="A1"/>
  </sortState>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710937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HYPERLINK("#u427!a1","Tilbage til Medie og kommunikation (samf.), kand.")</f>
        <v>Tilbage til Medie og kommunikation (samf.), kand.</v>
      </c>
    </row>
    <row r="2" spans="1:21" ht="15.75" thickBot="1" x14ac:dyDescent="0.3">
      <c r="A2" s="1" t="s">
        <v>397</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c r="M5" s="11"/>
      <c r="N5" s="10">
        <v>0.11</v>
      </c>
      <c r="O5" s="11">
        <v>30</v>
      </c>
      <c r="P5" s="10">
        <v>0.14000000000000001</v>
      </c>
      <c r="Q5" s="11">
        <v>57</v>
      </c>
      <c r="R5" s="10">
        <v>0.18</v>
      </c>
      <c r="S5" s="11">
        <v>65</v>
      </c>
      <c r="T5" s="10">
        <v>0.24</v>
      </c>
      <c r="U5" s="11">
        <v>45</v>
      </c>
    </row>
  </sheetData>
  <sortState ref="A5:U5">
    <sortCondition ref="A1"/>
  </sortState>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46.4257812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HYPERLINK("#u426!a1","Tilbage til Medie og kommunikation (hum.), kand.")</f>
        <v>Tilbage til Medie og kommunikation (hum.), kand.</v>
      </c>
    </row>
    <row r="2" spans="1:19" ht="15.75" thickBot="1" x14ac:dyDescent="0.3">
      <c r="A2" s="1" t="s">
        <v>396</v>
      </c>
      <c r="B2" s="1"/>
    </row>
    <row r="3" spans="1:19" x14ac:dyDescent="0.25">
      <c r="A3" s="3"/>
      <c r="B3" s="7"/>
      <c r="C3" s="7"/>
      <c r="D3" s="7"/>
      <c r="E3" s="7"/>
      <c r="F3" s="7"/>
      <c r="G3" s="7"/>
      <c r="H3" s="7"/>
      <c r="I3" s="7"/>
      <c r="J3" s="7"/>
      <c r="K3" s="7"/>
      <c r="L3" s="7"/>
      <c r="M3" s="7"/>
      <c r="N3" s="7"/>
      <c r="O3" s="7"/>
      <c r="P3" s="7">
        <v>2009</v>
      </c>
      <c r="Q3" s="7"/>
      <c r="R3" s="7">
        <v>2010</v>
      </c>
      <c r="S3" s="7"/>
    </row>
    <row r="4" spans="1:19" x14ac:dyDescent="0.25">
      <c r="A4" s="4"/>
      <c r="B4" s="8"/>
      <c r="C4" s="8"/>
      <c r="D4" s="8"/>
      <c r="E4" s="8"/>
      <c r="F4" s="8"/>
      <c r="G4" s="8"/>
      <c r="H4" s="8"/>
      <c r="I4" s="8"/>
      <c r="J4" s="8"/>
      <c r="K4" s="8"/>
      <c r="L4" s="8"/>
      <c r="M4" s="8"/>
      <c r="N4" s="8"/>
      <c r="O4" s="8"/>
      <c r="P4" s="8" t="s">
        <v>1</v>
      </c>
      <c r="Q4" s="8" t="s">
        <v>2</v>
      </c>
      <c r="R4" s="8" t="s">
        <v>1</v>
      </c>
      <c r="S4" s="8" t="s">
        <v>2</v>
      </c>
    </row>
    <row r="5" spans="1:19" ht="15.75" thickBot="1" x14ac:dyDescent="0.3">
      <c r="A5" s="6" t="s">
        <v>27</v>
      </c>
      <c r="B5" s="11"/>
      <c r="C5" s="11"/>
      <c r="D5" s="11"/>
      <c r="E5" s="11"/>
      <c r="F5" s="11"/>
      <c r="G5" s="11"/>
      <c r="H5" s="11"/>
      <c r="I5" s="11"/>
      <c r="J5" s="11"/>
      <c r="K5" s="11"/>
      <c r="L5" s="11"/>
      <c r="M5" s="11"/>
      <c r="N5" s="11"/>
      <c r="O5" s="11"/>
      <c r="P5" s="11" t="s">
        <v>6</v>
      </c>
      <c r="Q5" s="11" t="s">
        <v>6</v>
      </c>
      <c r="R5" s="11" t="s">
        <v>6</v>
      </c>
      <c r="S5" s="11" t="s">
        <v>6</v>
      </c>
    </row>
  </sheetData>
  <sortState ref="A5:S5">
    <sortCondition ref="A1"/>
  </sortState>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42578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HYPERLINK("#u426!a1","Tilbage til Medie og kommunikation (hum.), kand.")</f>
        <v>Tilbage til Medie og kommunikation (hum.), kand.</v>
      </c>
    </row>
    <row r="2" spans="1:21" ht="15.75" thickBot="1" x14ac:dyDescent="0.3">
      <c r="A2" s="1" t="s">
        <v>395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0">
        <v>0.19</v>
      </c>
      <c r="C5" s="11">
        <v>20</v>
      </c>
      <c r="D5" s="10">
        <v>0.2</v>
      </c>
      <c r="E5" s="11">
        <v>19</v>
      </c>
      <c r="F5" s="10">
        <v>0.1</v>
      </c>
      <c r="G5" s="11">
        <v>35</v>
      </c>
      <c r="H5" s="10">
        <v>0.09</v>
      </c>
      <c r="I5" s="11">
        <v>23</v>
      </c>
      <c r="J5" s="10">
        <v>0.26</v>
      </c>
      <c r="K5" s="11">
        <v>25</v>
      </c>
      <c r="L5" s="10">
        <v>0.15</v>
      </c>
      <c r="M5" s="11">
        <v>43</v>
      </c>
      <c r="N5" s="10">
        <v>0.17</v>
      </c>
      <c r="O5" s="11">
        <v>52</v>
      </c>
      <c r="P5" s="10">
        <v>0.28000000000000003</v>
      </c>
      <c r="Q5" s="11">
        <v>58</v>
      </c>
      <c r="R5" s="10">
        <v>0.18</v>
      </c>
      <c r="S5" s="11">
        <v>66</v>
      </c>
      <c r="T5" s="10">
        <v>0.17</v>
      </c>
      <c r="U5" s="11">
        <v>55</v>
      </c>
    </row>
  </sheetData>
  <sortState ref="A5:U5">
    <sortCondition ref="A1"/>
  </sortState>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4257812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HYPERLINK("#u426!a1","Tilbage til Medie og kommunikation (hum.), kand.")</f>
        <v>Tilbage til Medie og kommunikation (hum.), kand.</v>
      </c>
    </row>
    <row r="2" spans="1:21" ht="15.75" thickBot="1" x14ac:dyDescent="0.3">
      <c r="A2" s="1" t="s">
        <v>394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0">
        <v>0.27</v>
      </c>
      <c r="E5" s="11">
        <v>12</v>
      </c>
      <c r="F5" s="11" t="s">
        <v>6</v>
      </c>
      <c r="G5" s="11" t="s">
        <v>6</v>
      </c>
      <c r="H5" s="10">
        <v>0.11</v>
      </c>
      <c r="I5" s="11">
        <v>18</v>
      </c>
      <c r="J5" s="10">
        <v>0.04</v>
      </c>
      <c r="K5" s="11">
        <v>20</v>
      </c>
      <c r="L5" s="10">
        <v>0.12</v>
      </c>
      <c r="M5" s="11">
        <v>13</v>
      </c>
      <c r="N5" s="10">
        <v>0</v>
      </c>
      <c r="O5" s="11">
        <v>19</v>
      </c>
      <c r="P5" s="10">
        <v>0.16</v>
      </c>
      <c r="Q5" s="11">
        <v>15</v>
      </c>
      <c r="R5" s="10">
        <v>0.11</v>
      </c>
      <c r="S5" s="11">
        <v>19</v>
      </c>
      <c r="T5" s="10">
        <v>0.14000000000000001</v>
      </c>
      <c r="U5" s="11">
        <v>12</v>
      </c>
    </row>
  </sheetData>
  <sortState ref="A5:U5">
    <sortCondition ref="A1"/>
  </sortState>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6.42578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HYPERLINK("#u426!a1","Tilbage til Medie og kommunikation (hum.), kand.")</f>
        <v>Tilbage til Medie og kommunikation (hum.), kand.</v>
      </c>
    </row>
    <row r="2" spans="1:21" ht="15.75" thickBot="1" x14ac:dyDescent="0.3">
      <c r="A2" s="1" t="s">
        <v>393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t="s">
        <v>6</v>
      </c>
      <c r="E5" s="13" t="s">
        <v>6</v>
      </c>
      <c r="F5" s="13"/>
      <c r="G5" s="13"/>
      <c r="H5" s="13"/>
      <c r="I5" s="13"/>
      <c r="J5" s="13"/>
      <c r="K5" s="13"/>
      <c r="L5" s="13"/>
      <c r="M5" s="13"/>
      <c r="N5" s="13"/>
      <c r="O5" s="13"/>
      <c r="P5" s="13"/>
      <c r="Q5" s="13"/>
      <c r="R5" s="13"/>
      <c r="S5" s="13"/>
      <c r="T5" s="13"/>
      <c r="U5" s="13"/>
    </row>
    <row r="6" spans="1:21" x14ac:dyDescent="0.25">
      <c r="A6" t="s">
        <v>38</v>
      </c>
      <c r="B6" s="13" t="s">
        <v>6</v>
      </c>
      <c r="C6" s="13" t="s">
        <v>6</v>
      </c>
      <c r="D6" s="13" t="s">
        <v>6</v>
      </c>
      <c r="E6" s="13" t="s">
        <v>6</v>
      </c>
      <c r="F6" s="13"/>
      <c r="G6" s="13"/>
      <c r="H6" s="13"/>
      <c r="I6" s="13"/>
      <c r="J6" s="13"/>
      <c r="K6" s="13"/>
      <c r="L6" s="13" t="s">
        <v>6</v>
      </c>
      <c r="M6" s="13" t="s">
        <v>6</v>
      </c>
      <c r="N6" s="13"/>
      <c r="O6" s="13"/>
      <c r="P6" s="13"/>
      <c r="Q6" s="13"/>
      <c r="R6" s="13"/>
      <c r="S6" s="13"/>
      <c r="T6" s="13" t="s">
        <v>6</v>
      </c>
      <c r="U6" s="13" t="s">
        <v>6</v>
      </c>
    </row>
    <row r="7" spans="1:21" x14ac:dyDescent="0.25">
      <c r="A7" s="14" t="s">
        <v>40</v>
      </c>
      <c r="B7" s="16" t="s">
        <v>6</v>
      </c>
      <c r="C7" s="16" t="s">
        <v>6</v>
      </c>
      <c r="D7" s="16" t="s">
        <v>6</v>
      </c>
      <c r="E7" s="16" t="s">
        <v>6</v>
      </c>
      <c r="F7" s="16" t="s">
        <v>6</v>
      </c>
      <c r="G7" s="16" t="s">
        <v>6</v>
      </c>
      <c r="H7" s="16"/>
      <c r="I7" s="16"/>
      <c r="J7" s="16" t="s">
        <v>6</v>
      </c>
      <c r="K7" s="16" t="s">
        <v>6</v>
      </c>
      <c r="L7" s="15">
        <v>0.1</v>
      </c>
      <c r="M7" s="16">
        <v>36</v>
      </c>
      <c r="N7" s="15">
        <v>0.23</v>
      </c>
      <c r="O7" s="16">
        <v>60</v>
      </c>
      <c r="P7" s="15">
        <v>0.23</v>
      </c>
      <c r="Q7" s="16">
        <v>69</v>
      </c>
      <c r="R7" s="15">
        <v>0.34</v>
      </c>
      <c r="S7" s="16">
        <v>62</v>
      </c>
      <c r="T7" s="15">
        <v>0.24</v>
      </c>
      <c r="U7" s="16">
        <v>73</v>
      </c>
    </row>
    <row r="8" spans="1:21" x14ac:dyDescent="0.25">
      <c r="A8" t="s">
        <v>4</v>
      </c>
      <c r="B8" s="12">
        <v>0.2</v>
      </c>
      <c r="C8" s="13">
        <v>42</v>
      </c>
      <c r="D8" s="12">
        <v>0.23</v>
      </c>
      <c r="E8" s="13">
        <v>49</v>
      </c>
      <c r="F8" s="12">
        <v>0.17</v>
      </c>
      <c r="G8" s="13">
        <v>62</v>
      </c>
      <c r="H8" s="12">
        <v>0.14000000000000001</v>
      </c>
      <c r="I8" s="13">
        <v>54</v>
      </c>
      <c r="J8" s="12">
        <v>0.19</v>
      </c>
      <c r="K8" s="13">
        <v>42</v>
      </c>
      <c r="L8" s="12">
        <v>0.12</v>
      </c>
      <c r="M8" s="13">
        <v>83</v>
      </c>
      <c r="N8" s="12">
        <v>0.17</v>
      </c>
      <c r="O8" s="13">
        <v>109</v>
      </c>
      <c r="P8" s="12">
        <v>0.26</v>
      </c>
      <c r="Q8" s="13">
        <v>63</v>
      </c>
      <c r="R8" s="12">
        <v>0.35</v>
      </c>
      <c r="S8" s="13">
        <v>53</v>
      </c>
      <c r="T8" s="12">
        <v>0.28000000000000003</v>
      </c>
      <c r="U8" s="13">
        <v>66</v>
      </c>
    </row>
    <row r="9" spans="1:21" ht="15.75" thickBot="1" x14ac:dyDescent="0.3">
      <c r="A9" s="6" t="s">
        <v>7</v>
      </c>
      <c r="B9" s="10">
        <v>0.08</v>
      </c>
      <c r="C9" s="11">
        <v>15</v>
      </c>
      <c r="D9" s="10">
        <v>7.0000000000000007E-2</v>
      </c>
      <c r="E9" s="11">
        <v>42</v>
      </c>
      <c r="F9" s="10">
        <v>0.09</v>
      </c>
      <c r="G9" s="11">
        <v>54</v>
      </c>
      <c r="H9" s="10">
        <v>7.0000000000000007E-2</v>
      </c>
      <c r="I9" s="11">
        <v>57</v>
      </c>
      <c r="J9" s="10">
        <v>0.04</v>
      </c>
      <c r="K9" s="11">
        <v>38</v>
      </c>
      <c r="L9" s="10">
        <v>0.03</v>
      </c>
      <c r="M9" s="11">
        <v>40</v>
      </c>
      <c r="N9" s="10">
        <v>0.09</v>
      </c>
      <c r="O9" s="11">
        <v>56</v>
      </c>
      <c r="P9" s="10">
        <v>0.19</v>
      </c>
      <c r="Q9" s="11">
        <v>52</v>
      </c>
      <c r="R9" s="10">
        <v>0.12</v>
      </c>
      <c r="S9" s="11">
        <v>59</v>
      </c>
      <c r="T9" s="10">
        <v>0.21</v>
      </c>
      <c r="U9" s="11">
        <v>74</v>
      </c>
    </row>
  </sheetData>
  <sortState ref="A5:U9">
    <sortCondition ref="A1"/>
  </sortState>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46.42578125" bestFit="1" customWidth="1"/>
    <col min="2" max="2" width="5" bestFit="1" customWidth="1"/>
    <col min="3" max="3" width="2.42578125" bestFit="1" customWidth="1"/>
    <col min="8" max="8" width="5" bestFit="1" customWidth="1"/>
    <col min="9" max="9" width="2.42578125" bestFit="1" customWidth="1"/>
    <col min="10" max="10" width="5" bestFit="1" customWidth="1"/>
    <col min="11" max="11" width="2.42578125" bestFit="1" customWidth="1"/>
  </cols>
  <sheetData>
    <row r="1" spans="1:11" x14ac:dyDescent="0.25">
      <c r="A1" s="2" t="str">
        <f>HYPERLINK("#u426!a1","Tilbage til Medie og kommunikation (hum.), kand.")</f>
        <v>Tilbage til Medie og kommunikation (hum.), kand.</v>
      </c>
    </row>
    <row r="2" spans="1:11" ht="15.75" thickBot="1" x14ac:dyDescent="0.3">
      <c r="A2" s="1" t="s">
        <v>392</v>
      </c>
      <c r="B2" s="1"/>
    </row>
    <row r="3" spans="1:11" x14ac:dyDescent="0.25">
      <c r="A3" s="3"/>
      <c r="B3" s="7">
        <v>2002</v>
      </c>
      <c r="C3" s="7"/>
      <c r="D3" s="7"/>
      <c r="E3" s="7"/>
      <c r="F3" s="7"/>
      <c r="G3" s="7"/>
      <c r="H3" s="7">
        <v>2005</v>
      </c>
      <c r="I3" s="7"/>
      <c r="J3" s="7">
        <v>2006</v>
      </c>
      <c r="K3" s="7"/>
    </row>
    <row r="4" spans="1:11" x14ac:dyDescent="0.25">
      <c r="A4" s="4"/>
      <c r="B4" s="8" t="s">
        <v>1</v>
      </c>
      <c r="C4" s="8" t="s">
        <v>2</v>
      </c>
      <c r="D4" s="8"/>
      <c r="E4" s="8"/>
      <c r="F4" s="8"/>
      <c r="G4" s="8"/>
      <c r="H4" s="8" t="s">
        <v>1</v>
      </c>
      <c r="I4" s="8" t="s">
        <v>2</v>
      </c>
      <c r="J4" s="8" t="s">
        <v>1</v>
      </c>
      <c r="K4" s="8" t="s">
        <v>2</v>
      </c>
    </row>
    <row r="5" spans="1:11" ht="15.75" thickBot="1" x14ac:dyDescent="0.3">
      <c r="A5" s="6" t="s">
        <v>27</v>
      </c>
      <c r="B5" s="11" t="s">
        <v>6</v>
      </c>
      <c r="C5" s="11" t="s">
        <v>6</v>
      </c>
      <c r="D5" s="11"/>
      <c r="E5" s="11"/>
      <c r="F5" s="11"/>
      <c r="G5" s="11"/>
      <c r="H5" s="11" t="s">
        <v>6</v>
      </c>
      <c r="I5" s="11" t="s">
        <v>6</v>
      </c>
      <c r="J5" s="11" t="s">
        <v>6</v>
      </c>
      <c r="K5" s="11" t="s">
        <v>6</v>
      </c>
    </row>
  </sheetData>
  <sortState ref="A5:K5">
    <sortCondition ref="A1"/>
  </sortState>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heetViews>
  <sheetFormatPr defaultRowHeight="15" x14ac:dyDescent="0.25"/>
  <cols>
    <col min="1" max="1" width="46.42578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s>
  <sheetData>
    <row r="1" spans="1:7" x14ac:dyDescent="0.25">
      <c r="A1" s="2" t="str">
        <f>HYPERLINK("#u426!a1","Tilbage til Medie og kommunikation (hum.), kand.")</f>
        <v>Tilbage til Medie og kommunikation (hum.), kand.</v>
      </c>
    </row>
    <row r="2" spans="1:7" ht="15.75" thickBot="1" x14ac:dyDescent="0.3">
      <c r="A2" s="1" t="s">
        <v>391</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x14ac:dyDescent="0.25">
      <c r="A5" t="s">
        <v>4</v>
      </c>
      <c r="B5" s="13" t="s">
        <v>6</v>
      </c>
      <c r="C5" s="13" t="s">
        <v>6</v>
      </c>
      <c r="D5" s="13" t="s">
        <v>6</v>
      </c>
      <c r="E5" s="13" t="s">
        <v>6</v>
      </c>
      <c r="F5" s="13"/>
      <c r="G5" s="13"/>
    </row>
    <row r="6" spans="1:7" ht="15.75" thickBot="1" x14ac:dyDescent="0.3">
      <c r="A6" s="6" t="s">
        <v>7</v>
      </c>
      <c r="B6" s="11" t="s">
        <v>6</v>
      </c>
      <c r="C6" s="11" t="s">
        <v>6</v>
      </c>
      <c r="D6" s="11"/>
      <c r="E6" s="11"/>
      <c r="F6" s="11" t="s">
        <v>6</v>
      </c>
      <c r="G6" s="11" t="s">
        <v>6</v>
      </c>
    </row>
  </sheetData>
  <sortState ref="A5:G6">
    <sortCondition ref="A1"/>
  </sortState>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heetViews>
  <sheetFormatPr defaultRowHeight="15" x14ac:dyDescent="0.25"/>
  <cols>
    <col min="1" max="1" width="46.42578125" bestFit="1" customWidth="1"/>
    <col min="2" max="2" width="5" bestFit="1" customWidth="1"/>
    <col min="3" max="3" width="2.42578125" bestFit="1" customWidth="1"/>
    <col min="10" max="10" width="5" bestFit="1" customWidth="1"/>
    <col min="11" max="11" width="2.42578125" bestFit="1" customWidth="1"/>
    <col min="12" max="12" width="5" bestFit="1" customWidth="1"/>
    <col min="13" max="13" width="2.42578125" bestFit="1" customWidth="1"/>
    <col min="16" max="16" width="5" bestFit="1" customWidth="1"/>
    <col min="17" max="17" width="2.42578125" bestFit="1" customWidth="1"/>
  </cols>
  <sheetData>
    <row r="1" spans="1:17" x14ac:dyDescent="0.25">
      <c r="A1" s="2" t="str">
        <f>HYPERLINK("#u426!a1","Tilbage til Medie og kommunikation (hum.), kand.")</f>
        <v>Tilbage til Medie og kommunikation (hum.), kand.</v>
      </c>
    </row>
    <row r="2" spans="1:17" ht="15.75" thickBot="1" x14ac:dyDescent="0.3">
      <c r="A2" s="1" t="s">
        <v>390</v>
      </c>
      <c r="B2" s="1"/>
    </row>
    <row r="3" spans="1:17" x14ac:dyDescent="0.25">
      <c r="A3" s="3"/>
      <c r="B3" s="7">
        <v>2002</v>
      </c>
      <c r="C3" s="7"/>
      <c r="D3" s="7"/>
      <c r="E3" s="7"/>
      <c r="F3" s="7"/>
      <c r="G3" s="7"/>
      <c r="H3" s="7"/>
      <c r="I3" s="7"/>
      <c r="J3" s="7">
        <v>2006</v>
      </c>
      <c r="K3" s="7"/>
      <c r="L3" s="7">
        <v>2007</v>
      </c>
      <c r="M3" s="7"/>
      <c r="N3" s="7"/>
      <c r="O3" s="7"/>
      <c r="P3" s="7">
        <v>2009</v>
      </c>
      <c r="Q3" s="7"/>
    </row>
    <row r="4" spans="1:17" x14ac:dyDescent="0.25">
      <c r="A4" s="4"/>
      <c r="B4" s="8" t="s">
        <v>1</v>
      </c>
      <c r="C4" s="8" t="s">
        <v>2</v>
      </c>
      <c r="D4" s="8"/>
      <c r="E4" s="8"/>
      <c r="F4" s="8"/>
      <c r="G4" s="8"/>
      <c r="H4" s="8"/>
      <c r="I4" s="8"/>
      <c r="J4" s="8" t="s">
        <v>1</v>
      </c>
      <c r="K4" s="8" t="s">
        <v>2</v>
      </c>
      <c r="L4" s="8" t="s">
        <v>1</v>
      </c>
      <c r="M4" s="8" t="s">
        <v>2</v>
      </c>
      <c r="N4" s="8"/>
      <c r="O4" s="8"/>
      <c r="P4" s="8" t="s">
        <v>1</v>
      </c>
      <c r="Q4" s="8" t="s">
        <v>2</v>
      </c>
    </row>
    <row r="5" spans="1:17" x14ac:dyDescent="0.25">
      <c r="A5" s="14" t="s">
        <v>27</v>
      </c>
      <c r="B5" s="16"/>
      <c r="C5" s="16"/>
      <c r="D5" s="16"/>
      <c r="E5" s="16"/>
      <c r="F5" s="16"/>
      <c r="G5" s="16"/>
      <c r="H5" s="16"/>
      <c r="I5" s="16"/>
      <c r="J5" s="16" t="s">
        <v>6</v>
      </c>
      <c r="K5" s="16" t="s">
        <v>6</v>
      </c>
      <c r="L5" s="16" t="s">
        <v>6</v>
      </c>
      <c r="M5" s="16" t="s">
        <v>6</v>
      </c>
      <c r="N5" s="16"/>
      <c r="O5" s="16"/>
      <c r="P5" s="16" t="s">
        <v>6</v>
      </c>
      <c r="Q5" s="16" t="s">
        <v>6</v>
      </c>
    </row>
    <row r="6" spans="1:17" ht="15.75" thickBot="1" x14ac:dyDescent="0.3">
      <c r="A6" s="6" t="s">
        <v>7</v>
      </c>
      <c r="B6" s="11" t="s">
        <v>6</v>
      </c>
      <c r="C6" s="11" t="s">
        <v>6</v>
      </c>
      <c r="D6" s="11"/>
      <c r="E6" s="11"/>
      <c r="F6" s="11"/>
      <c r="G6" s="11"/>
      <c r="H6" s="11"/>
      <c r="I6" s="11"/>
      <c r="J6" s="11"/>
      <c r="K6" s="11"/>
      <c r="L6" s="11"/>
      <c r="M6" s="11"/>
      <c r="N6" s="11"/>
      <c r="O6" s="11"/>
      <c r="P6" s="11"/>
      <c r="Q6" s="11"/>
    </row>
  </sheetData>
  <sortState ref="A5:Q6">
    <sortCondition ref="A1"/>
  </sortState>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425781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HYPERLINK("#u426!a1","Tilbage til Medie og kommunikation (hum.), kand.")</f>
        <v>Tilbage til Medie og kommunikation (hum.), kand.</v>
      </c>
    </row>
    <row r="2" spans="1:21" ht="15.75" thickBot="1" x14ac:dyDescent="0.3">
      <c r="A2" s="1" t="s">
        <v>389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0.18</v>
      </c>
      <c r="C5" s="11">
        <v>106</v>
      </c>
      <c r="D5" s="10">
        <v>0.24</v>
      </c>
      <c r="E5" s="11">
        <v>129</v>
      </c>
      <c r="F5" s="10">
        <v>0.16</v>
      </c>
      <c r="G5" s="11">
        <v>136</v>
      </c>
      <c r="H5" s="10">
        <v>0.12</v>
      </c>
      <c r="I5" s="11">
        <v>162</v>
      </c>
      <c r="J5" s="10">
        <v>0.13</v>
      </c>
      <c r="K5" s="11">
        <v>115</v>
      </c>
      <c r="L5" s="10">
        <v>0.09</v>
      </c>
      <c r="M5" s="11">
        <v>146</v>
      </c>
      <c r="N5" s="10">
        <v>0.13</v>
      </c>
      <c r="O5" s="11">
        <v>146</v>
      </c>
      <c r="P5" s="10">
        <v>0.23</v>
      </c>
      <c r="Q5" s="11">
        <v>143</v>
      </c>
      <c r="R5" s="10">
        <v>0.27</v>
      </c>
      <c r="S5" s="11">
        <v>191</v>
      </c>
      <c r="T5" s="10">
        <v>0.31</v>
      </c>
      <c r="U5" s="11">
        <v>175</v>
      </c>
    </row>
  </sheetData>
  <sortState ref="A5:U5">
    <sortCondition ref="A1"/>
  </sortState>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8.42578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HYPERLINK("#u426!a1","Tilbage til Medie og kommunikation (hum.), kand.")</f>
        <v>Tilbage til Medie og kommunikation (hum.), kand.</v>
      </c>
    </row>
    <row r="2" spans="1:21" ht="15.75" thickBot="1" x14ac:dyDescent="0.3">
      <c r="A2" s="1" t="s">
        <v>388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0.15</v>
      </c>
      <c r="C5" s="11">
        <v>30</v>
      </c>
      <c r="D5" s="10">
        <v>0.12</v>
      </c>
      <c r="E5" s="11">
        <v>50</v>
      </c>
      <c r="F5" s="10">
        <v>7.0000000000000007E-2</v>
      </c>
      <c r="G5" s="11">
        <v>66</v>
      </c>
      <c r="H5" s="10">
        <v>0.04</v>
      </c>
      <c r="I5" s="11">
        <v>55</v>
      </c>
      <c r="J5" s="10">
        <v>0.11</v>
      </c>
      <c r="K5" s="11">
        <v>49</v>
      </c>
      <c r="L5" s="10">
        <v>0.06</v>
      </c>
      <c r="M5" s="11">
        <v>59</v>
      </c>
      <c r="N5" s="10">
        <v>0.12</v>
      </c>
      <c r="O5" s="11">
        <v>63</v>
      </c>
      <c r="P5" s="10">
        <v>0.25</v>
      </c>
      <c r="Q5" s="11">
        <v>58</v>
      </c>
      <c r="R5" s="10">
        <v>0.25</v>
      </c>
      <c r="S5" s="11">
        <v>51</v>
      </c>
      <c r="T5" s="10">
        <v>0.2</v>
      </c>
      <c r="U5" s="11">
        <v>63</v>
      </c>
    </row>
  </sheetData>
  <sortState ref="A5:U5">
    <sortCondition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workbookViewId="0"/>
  </sheetViews>
  <sheetFormatPr defaultRowHeight="15" x14ac:dyDescent="0.25"/>
  <cols>
    <col min="1" max="1" width="31.71093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71</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282</v>
      </c>
      <c r="B5" s="17" t="str">
        <f>HYPERLINK("#u80846200i!a1","Hoved institution")</f>
        <v>Hoved institution</v>
      </c>
      <c r="C5" s="13" t="s">
        <v>6</v>
      </c>
      <c r="D5" s="13" t="s">
        <v>6</v>
      </c>
      <c r="E5" s="13" t="s">
        <v>6</v>
      </c>
      <c r="F5" s="13" t="s">
        <v>6</v>
      </c>
      <c r="G5" s="13" t="s">
        <v>6</v>
      </c>
      <c r="H5" s="13" t="s">
        <v>6</v>
      </c>
      <c r="I5" s="13" t="s">
        <v>6</v>
      </c>
      <c r="J5" s="13" t="s">
        <v>6</v>
      </c>
      <c r="K5" s="12">
        <v>0.01</v>
      </c>
      <c r="L5" s="13">
        <v>10</v>
      </c>
      <c r="M5" s="13" t="s">
        <v>6</v>
      </c>
      <c r="N5" s="13" t="s">
        <v>6</v>
      </c>
      <c r="O5" s="13" t="s">
        <v>6</v>
      </c>
      <c r="P5" s="13" t="s">
        <v>6</v>
      </c>
      <c r="Q5" s="13" t="s">
        <v>6</v>
      </c>
      <c r="R5" s="13" t="s">
        <v>6</v>
      </c>
      <c r="S5" s="12">
        <v>0.04</v>
      </c>
      <c r="T5" s="13">
        <v>10</v>
      </c>
      <c r="U5" s="13" t="s">
        <v>6</v>
      </c>
      <c r="V5" s="13" t="s">
        <v>6</v>
      </c>
    </row>
    <row r="6" spans="1:22" x14ac:dyDescent="0.25">
      <c r="A6" t="s">
        <v>285</v>
      </c>
      <c r="B6" s="17" t="str">
        <f>HYPERLINK("#u80956200i!a1","Hoved institution")</f>
        <v>Hoved institution</v>
      </c>
      <c r="C6" s="13" t="s">
        <v>6</v>
      </c>
      <c r="D6" s="13" t="s">
        <v>6</v>
      </c>
      <c r="E6" s="13" t="s">
        <v>6</v>
      </c>
      <c r="F6" s="13" t="s">
        <v>6</v>
      </c>
      <c r="G6" s="13" t="s">
        <v>6</v>
      </c>
      <c r="H6" s="13" t="s">
        <v>6</v>
      </c>
      <c r="I6" s="13" t="s">
        <v>6</v>
      </c>
      <c r="J6" s="13" t="s">
        <v>6</v>
      </c>
      <c r="K6" s="13" t="s">
        <v>6</v>
      </c>
      <c r="L6" s="13" t="s">
        <v>6</v>
      </c>
      <c r="M6" s="13"/>
      <c r="N6" s="13"/>
      <c r="O6" s="13" t="s">
        <v>6</v>
      </c>
      <c r="P6" s="13" t="s">
        <v>6</v>
      </c>
      <c r="Q6" s="13" t="s">
        <v>6</v>
      </c>
      <c r="R6" s="13" t="s">
        <v>6</v>
      </c>
      <c r="S6" s="13" t="s">
        <v>6</v>
      </c>
      <c r="T6" s="13" t="s">
        <v>6</v>
      </c>
      <c r="U6" s="13" t="s">
        <v>6</v>
      </c>
      <c r="V6" s="13" t="s">
        <v>6</v>
      </c>
    </row>
    <row r="7" spans="1:22" x14ac:dyDescent="0.25">
      <c r="A7" t="s">
        <v>281</v>
      </c>
      <c r="B7" s="17" t="str">
        <f>HYPERLINK("#u80836200i!a1","Hoved institution")</f>
        <v>Hoved institution</v>
      </c>
      <c r="C7" s="12">
        <v>0.13</v>
      </c>
      <c r="D7" s="13">
        <v>25</v>
      </c>
      <c r="E7" s="12">
        <v>0.09</v>
      </c>
      <c r="F7" s="13">
        <v>60</v>
      </c>
      <c r="G7" s="12">
        <v>0.08</v>
      </c>
      <c r="H7" s="13">
        <v>69</v>
      </c>
      <c r="I7" s="12">
        <v>0.04</v>
      </c>
      <c r="J7" s="13">
        <v>63</v>
      </c>
      <c r="K7" s="12">
        <v>0</v>
      </c>
      <c r="L7" s="13">
        <v>50</v>
      </c>
      <c r="M7" s="12">
        <v>0.02</v>
      </c>
      <c r="N7" s="13">
        <v>69</v>
      </c>
      <c r="O7" s="12">
        <v>0.02</v>
      </c>
      <c r="P7" s="13">
        <v>66</v>
      </c>
      <c r="Q7" s="12">
        <v>0.03</v>
      </c>
      <c r="R7" s="13">
        <v>81</v>
      </c>
      <c r="S7" s="12">
        <v>7.0000000000000007E-2</v>
      </c>
      <c r="T7" s="13">
        <v>75</v>
      </c>
      <c r="U7" s="12">
        <v>0.05</v>
      </c>
      <c r="V7" s="13">
        <v>95</v>
      </c>
    </row>
    <row r="8" spans="1:22" x14ac:dyDescent="0.25">
      <c r="A8" t="s">
        <v>283</v>
      </c>
      <c r="B8" s="17" t="str">
        <f>HYPERLINK("#u80896200i!a1","Hoved institution")</f>
        <v>Hoved institution</v>
      </c>
      <c r="C8" s="13" t="s">
        <v>6</v>
      </c>
      <c r="D8" s="13" t="s">
        <v>6</v>
      </c>
      <c r="E8" s="12">
        <v>0.03</v>
      </c>
      <c r="F8" s="13">
        <v>15</v>
      </c>
      <c r="G8" s="13" t="s">
        <v>6</v>
      </c>
      <c r="H8" s="13" t="s">
        <v>6</v>
      </c>
      <c r="I8" s="13" t="s">
        <v>6</v>
      </c>
      <c r="J8" s="13" t="s">
        <v>6</v>
      </c>
      <c r="K8" s="13" t="s">
        <v>6</v>
      </c>
      <c r="L8" s="13" t="s">
        <v>6</v>
      </c>
      <c r="M8" s="12">
        <v>0.08</v>
      </c>
      <c r="N8" s="13">
        <v>10</v>
      </c>
      <c r="O8" s="13" t="s">
        <v>6</v>
      </c>
      <c r="P8" s="13" t="s">
        <v>6</v>
      </c>
      <c r="Q8" s="13" t="s">
        <v>6</v>
      </c>
      <c r="R8" s="13" t="s">
        <v>6</v>
      </c>
      <c r="S8" s="13" t="s">
        <v>6</v>
      </c>
      <c r="T8" s="13" t="s">
        <v>6</v>
      </c>
      <c r="U8" s="13" t="s">
        <v>6</v>
      </c>
      <c r="V8" s="13" t="s">
        <v>6</v>
      </c>
    </row>
    <row r="9" spans="1:22" x14ac:dyDescent="0.25">
      <c r="A9" t="s">
        <v>283</v>
      </c>
      <c r="B9" s="17" t="str">
        <f>HYPERLINK("#u82306200i!a1","Hoved institution")</f>
        <v>Hoved institution</v>
      </c>
      <c r="C9" s="13" t="s">
        <v>6</v>
      </c>
      <c r="D9" s="13" t="s">
        <v>6</v>
      </c>
      <c r="E9" s="13" t="s">
        <v>6</v>
      </c>
      <c r="F9" s="13" t="s">
        <v>6</v>
      </c>
      <c r="G9" s="13" t="s">
        <v>6</v>
      </c>
      <c r="H9" s="13" t="s">
        <v>6</v>
      </c>
      <c r="I9" s="13"/>
      <c r="J9" s="13"/>
      <c r="K9" s="13"/>
      <c r="L9" s="13"/>
      <c r="M9" s="13"/>
      <c r="N9" s="13"/>
      <c r="O9" s="13"/>
      <c r="P9" s="13"/>
      <c r="Q9" s="13" t="s">
        <v>6</v>
      </c>
      <c r="R9" s="13" t="s">
        <v>6</v>
      </c>
      <c r="S9" s="13"/>
      <c r="T9" s="13"/>
      <c r="U9" s="13"/>
      <c r="V9" s="13"/>
    </row>
    <row r="10" spans="1:22" x14ac:dyDescent="0.25">
      <c r="A10" t="s">
        <v>284</v>
      </c>
      <c r="B10" s="17" t="str">
        <f>HYPERLINK("#u80926200i!a1","Hoved institution")</f>
        <v>Hoved institution</v>
      </c>
      <c r="C10" s="12">
        <v>0.08</v>
      </c>
      <c r="D10" s="13">
        <v>31</v>
      </c>
      <c r="E10" s="12">
        <v>0.1</v>
      </c>
      <c r="F10" s="13">
        <v>64</v>
      </c>
      <c r="G10" s="12">
        <v>0.12</v>
      </c>
      <c r="H10" s="13">
        <v>49</v>
      </c>
      <c r="I10" s="12">
        <v>7.0000000000000007E-2</v>
      </c>
      <c r="J10" s="13">
        <v>59</v>
      </c>
      <c r="K10" s="12">
        <v>0.09</v>
      </c>
      <c r="L10" s="13">
        <v>47</v>
      </c>
      <c r="M10" s="12">
        <v>0.01</v>
      </c>
      <c r="N10" s="13">
        <v>68</v>
      </c>
      <c r="O10" s="12">
        <v>0.05</v>
      </c>
      <c r="P10" s="13">
        <v>78</v>
      </c>
      <c r="Q10" s="12">
        <v>0.05</v>
      </c>
      <c r="R10" s="13">
        <v>70</v>
      </c>
      <c r="S10" s="12">
        <v>0.15</v>
      </c>
      <c r="T10" s="13">
        <v>83</v>
      </c>
      <c r="U10" s="12">
        <v>0.08</v>
      </c>
      <c r="V10" s="13">
        <v>82</v>
      </c>
    </row>
    <row r="11" spans="1:22" x14ac:dyDescent="0.25">
      <c r="A11" t="s">
        <v>286</v>
      </c>
      <c r="B11" s="17" t="str">
        <f>HYPERLINK("#u80966200i!a1","Hoved institution")</f>
        <v>Hoved institution</v>
      </c>
      <c r="C11" s="13"/>
      <c r="D11" s="13"/>
      <c r="E11" s="13" t="s">
        <v>6</v>
      </c>
      <c r="F11" s="13" t="s">
        <v>6</v>
      </c>
      <c r="G11" s="13"/>
      <c r="H11" s="13"/>
      <c r="I11" s="13" t="s">
        <v>6</v>
      </c>
      <c r="J11" s="13" t="s">
        <v>6</v>
      </c>
      <c r="K11" s="13" t="s">
        <v>6</v>
      </c>
      <c r="L11" s="13" t="s">
        <v>6</v>
      </c>
      <c r="M11" s="13" t="s">
        <v>6</v>
      </c>
      <c r="N11" s="13" t="s">
        <v>6</v>
      </c>
      <c r="O11" s="13"/>
      <c r="P11" s="13"/>
      <c r="Q11" s="13"/>
      <c r="R11" s="13"/>
      <c r="S11" s="13"/>
      <c r="T11" s="13"/>
      <c r="U11" s="13"/>
      <c r="V11" s="13"/>
    </row>
    <row r="12" spans="1:22" x14ac:dyDescent="0.25">
      <c r="A12" t="s">
        <v>280</v>
      </c>
      <c r="B12" s="17" t="str">
        <f>HYPERLINK("#u80796200i!a1","Hoved institution")</f>
        <v>Hoved institution</v>
      </c>
      <c r="C12" s="13" t="s">
        <v>6</v>
      </c>
      <c r="D12" s="13" t="s">
        <v>6</v>
      </c>
      <c r="E12" s="12">
        <v>0.06</v>
      </c>
      <c r="F12" s="13">
        <v>14</v>
      </c>
      <c r="G12" s="12">
        <v>0.23</v>
      </c>
      <c r="H12" s="13">
        <v>15</v>
      </c>
      <c r="I12" s="13" t="s">
        <v>6</v>
      </c>
      <c r="J12" s="13" t="s">
        <v>6</v>
      </c>
      <c r="K12" s="13" t="s">
        <v>6</v>
      </c>
      <c r="L12" s="13" t="s">
        <v>6</v>
      </c>
      <c r="M12" s="13" t="s">
        <v>6</v>
      </c>
      <c r="N12" s="13" t="s">
        <v>6</v>
      </c>
      <c r="O12" s="13" t="s">
        <v>6</v>
      </c>
      <c r="P12" s="13" t="s">
        <v>6</v>
      </c>
      <c r="Q12" s="13" t="s">
        <v>6</v>
      </c>
      <c r="R12" s="13" t="s">
        <v>6</v>
      </c>
      <c r="S12" s="13" t="s">
        <v>6</v>
      </c>
      <c r="T12" s="13" t="s">
        <v>6</v>
      </c>
      <c r="U12" s="13" t="s">
        <v>6</v>
      </c>
      <c r="V12" s="13" t="s">
        <v>6</v>
      </c>
    </row>
    <row r="13" spans="1:22" x14ac:dyDescent="0.25">
      <c r="A13" s="14" t="s">
        <v>288</v>
      </c>
      <c r="B13" s="18" t="str">
        <f>HYPERLINK("#u82956200i!a1","Hoved institution")</f>
        <v>Hoved institution</v>
      </c>
      <c r="C13" s="16"/>
      <c r="D13" s="16"/>
      <c r="E13" s="16"/>
      <c r="F13" s="16"/>
      <c r="G13" s="16"/>
      <c r="H13" s="16"/>
      <c r="I13" s="16"/>
      <c r="J13" s="16"/>
      <c r="K13" s="16" t="s">
        <v>6</v>
      </c>
      <c r="L13" s="16" t="s">
        <v>6</v>
      </c>
      <c r="M13" s="16" t="s">
        <v>6</v>
      </c>
      <c r="N13" s="16" t="s">
        <v>6</v>
      </c>
      <c r="O13" s="15">
        <v>0</v>
      </c>
      <c r="P13" s="16">
        <v>19</v>
      </c>
      <c r="Q13" s="15">
        <v>0.02</v>
      </c>
      <c r="R13" s="16">
        <v>54</v>
      </c>
      <c r="S13" s="15">
        <v>0.02</v>
      </c>
      <c r="T13" s="16">
        <v>39</v>
      </c>
      <c r="U13" s="15">
        <v>0.05</v>
      </c>
      <c r="V13" s="16">
        <v>49</v>
      </c>
    </row>
    <row r="14" spans="1:22" ht="15.75" thickBot="1" x14ac:dyDescent="0.3">
      <c r="A14" s="6" t="s">
        <v>287</v>
      </c>
      <c r="B14" s="9" t="str">
        <f>HYPERLINK("#u80986200i!a1","Hoved institution")</f>
        <v>Hoved institution</v>
      </c>
      <c r="C14" s="11"/>
      <c r="D14" s="11"/>
      <c r="E14" s="11"/>
      <c r="F14" s="11"/>
      <c r="G14" s="11"/>
      <c r="H14" s="11"/>
      <c r="I14" s="11"/>
      <c r="J14" s="11"/>
      <c r="K14" s="11"/>
      <c r="L14" s="11"/>
      <c r="M14" s="11"/>
      <c r="N14" s="11"/>
      <c r="O14" s="11"/>
      <c r="P14" s="11"/>
      <c r="Q14" s="11"/>
      <c r="R14" s="11"/>
      <c r="S14" s="11" t="s">
        <v>6</v>
      </c>
      <c r="T14" s="11" t="s">
        <v>6</v>
      </c>
      <c r="U14" s="11" t="s">
        <v>6</v>
      </c>
      <c r="V14" s="11" t="s">
        <v>6</v>
      </c>
    </row>
  </sheetData>
  <sortState ref="A5:V14">
    <sortCondition ref="A1"/>
  </sortState>
  <pageMargins left="0.7" right="0.7" top="0.75" bottom="0.75" header="0.3" footer="0.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9.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HYPERLINK("#u425!a1","Tilbage til Matematik/statistik (nat.), kand.")</f>
        <v>Tilbage til Matematik/statistik (nat.), kand.</v>
      </c>
    </row>
    <row r="2" spans="1:21" ht="15.75" thickBot="1" x14ac:dyDescent="0.3">
      <c r="A2" s="1" t="s">
        <v>387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0.04</v>
      </c>
      <c r="C5" s="13">
        <v>13</v>
      </c>
      <c r="D5" s="12">
        <v>0.05</v>
      </c>
      <c r="E5" s="13">
        <v>15</v>
      </c>
      <c r="F5" s="13" t="s">
        <v>6</v>
      </c>
      <c r="G5" s="13" t="s">
        <v>6</v>
      </c>
      <c r="H5" s="12">
        <v>0.02</v>
      </c>
      <c r="I5" s="13">
        <v>15</v>
      </c>
      <c r="J5" s="12">
        <v>0</v>
      </c>
      <c r="K5" s="13">
        <v>11</v>
      </c>
      <c r="L5" s="12">
        <v>0</v>
      </c>
      <c r="M5" s="13">
        <v>19</v>
      </c>
      <c r="N5" s="12">
        <v>0</v>
      </c>
      <c r="O5" s="13">
        <v>10</v>
      </c>
      <c r="P5" s="12">
        <v>0.02</v>
      </c>
      <c r="Q5" s="13">
        <v>19</v>
      </c>
      <c r="R5" s="12">
        <v>0.01</v>
      </c>
      <c r="S5" s="13">
        <v>18</v>
      </c>
      <c r="T5" s="12">
        <v>0.04</v>
      </c>
      <c r="U5" s="13">
        <v>18</v>
      </c>
    </row>
    <row r="6" spans="1:21" x14ac:dyDescent="0.25">
      <c r="A6" s="14" t="s">
        <v>40</v>
      </c>
      <c r="B6" s="16"/>
      <c r="C6" s="16"/>
      <c r="D6" s="16" t="s">
        <v>6</v>
      </c>
      <c r="E6" s="16" t="s">
        <v>6</v>
      </c>
      <c r="F6" s="16" t="s">
        <v>6</v>
      </c>
      <c r="G6" s="16" t="s">
        <v>6</v>
      </c>
      <c r="H6" s="16" t="s">
        <v>6</v>
      </c>
      <c r="I6" s="16" t="s">
        <v>6</v>
      </c>
      <c r="J6" s="16" t="s">
        <v>6</v>
      </c>
      <c r="K6" s="16" t="s">
        <v>6</v>
      </c>
      <c r="L6" s="15">
        <v>0.01</v>
      </c>
      <c r="M6" s="16">
        <v>11</v>
      </c>
      <c r="N6" s="16" t="s">
        <v>6</v>
      </c>
      <c r="O6" s="16" t="s">
        <v>6</v>
      </c>
      <c r="P6" s="16" t="s">
        <v>6</v>
      </c>
      <c r="Q6" s="16" t="s">
        <v>6</v>
      </c>
      <c r="R6" s="15">
        <v>0</v>
      </c>
      <c r="S6" s="16">
        <v>15</v>
      </c>
      <c r="T6" s="16" t="s">
        <v>6</v>
      </c>
      <c r="U6" s="16" t="s">
        <v>6</v>
      </c>
    </row>
    <row r="7" spans="1:21" ht="15.75" thickBot="1" x14ac:dyDescent="0.3">
      <c r="A7" s="6" t="s">
        <v>7</v>
      </c>
      <c r="B7" s="11"/>
      <c r="C7" s="11"/>
      <c r="D7" s="11" t="s">
        <v>6</v>
      </c>
      <c r="E7" s="11" t="s">
        <v>6</v>
      </c>
      <c r="F7" s="10">
        <v>0.08</v>
      </c>
      <c r="G7" s="11">
        <v>13</v>
      </c>
      <c r="H7" s="10">
        <v>0</v>
      </c>
      <c r="I7" s="11">
        <v>15</v>
      </c>
      <c r="J7" s="10">
        <v>0.03</v>
      </c>
      <c r="K7" s="11">
        <v>10</v>
      </c>
      <c r="L7" s="10">
        <v>0</v>
      </c>
      <c r="M7" s="11">
        <v>23</v>
      </c>
      <c r="N7" s="11" t="s">
        <v>6</v>
      </c>
      <c r="O7" s="11" t="s">
        <v>6</v>
      </c>
      <c r="P7" s="11" t="s">
        <v>6</v>
      </c>
      <c r="Q7" s="11" t="s">
        <v>6</v>
      </c>
      <c r="R7" s="11" t="s">
        <v>6</v>
      </c>
      <c r="S7" s="11" t="s">
        <v>6</v>
      </c>
      <c r="T7" s="10">
        <v>0.02</v>
      </c>
      <c r="U7" s="11">
        <v>26</v>
      </c>
    </row>
  </sheetData>
  <sortState ref="A5:U7">
    <sortCondition ref="A1"/>
  </sortState>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39.7109375" bestFit="1" customWidth="1"/>
    <col min="2" max="2" width="5" bestFit="1" customWidth="1"/>
    <col min="3" max="3" width="2.42578125" bestFit="1" customWidth="1"/>
    <col min="4" max="4" width="5" bestFit="1" customWidth="1"/>
    <col min="5" max="5" width="2.42578125" bestFit="1" customWidth="1"/>
    <col min="8" max="8" width="5" bestFit="1" customWidth="1"/>
    <col min="9" max="9" width="2.42578125" bestFit="1" customWidth="1"/>
    <col min="14" max="14" width="5" bestFit="1" customWidth="1"/>
    <col min="15" max="15" width="2.42578125" bestFit="1" customWidth="1"/>
  </cols>
  <sheetData>
    <row r="1" spans="1:15" x14ac:dyDescent="0.25">
      <c r="A1" s="2" t="str">
        <f>HYPERLINK("#u425!a1","Tilbage til Matematik/statistik (nat.), kand.")</f>
        <v>Tilbage til Matematik/statistik (nat.), kand.</v>
      </c>
    </row>
    <row r="2" spans="1:15" ht="15.75" thickBot="1" x14ac:dyDescent="0.3">
      <c r="A2" s="1" t="s">
        <v>386</v>
      </c>
      <c r="B2" s="1"/>
    </row>
    <row r="3" spans="1:15" x14ac:dyDescent="0.25">
      <c r="A3" s="3"/>
      <c r="B3" s="7">
        <v>2002</v>
      </c>
      <c r="C3" s="7"/>
      <c r="D3" s="7">
        <v>2003</v>
      </c>
      <c r="E3" s="7"/>
      <c r="F3" s="7"/>
      <c r="G3" s="7"/>
      <c r="H3" s="7">
        <v>2005</v>
      </c>
      <c r="I3" s="7"/>
      <c r="J3" s="7"/>
      <c r="K3" s="7"/>
      <c r="L3" s="7"/>
      <c r="M3" s="7"/>
      <c r="N3" s="7">
        <v>2008</v>
      </c>
      <c r="O3" s="7"/>
    </row>
    <row r="4" spans="1:15" x14ac:dyDescent="0.25">
      <c r="A4" s="4"/>
      <c r="B4" s="8" t="s">
        <v>1</v>
      </c>
      <c r="C4" s="8" t="s">
        <v>2</v>
      </c>
      <c r="D4" s="8" t="s">
        <v>1</v>
      </c>
      <c r="E4" s="8" t="s">
        <v>2</v>
      </c>
      <c r="F4" s="8"/>
      <c r="G4" s="8"/>
      <c r="H4" s="8" t="s">
        <v>1</v>
      </c>
      <c r="I4" s="8" t="s">
        <v>2</v>
      </c>
      <c r="J4" s="8"/>
      <c r="K4" s="8"/>
      <c r="L4" s="8"/>
      <c r="M4" s="8"/>
      <c r="N4" s="8" t="s">
        <v>1</v>
      </c>
      <c r="O4" s="8" t="s">
        <v>2</v>
      </c>
    </row>
    <row r="5" spans="1:15" x14ac:dyDescent="0.25">
      <c r="A5" t="s">
        <v>27</v>
      </c>
      <c r="B5" s="13"/>
      <c r="C5" s="13"/>
      <c r="D5" s="13" t="s">
        <v>6</v>
      </c>
      <c r="E5" s="13" t="s">
        <v>6</v>
      </c>
      <c r="F5" s="13"/>
      <c r="G5" s="13"/>
      <c r="H5" s="13" t="s">
        <v>6</v>
      </c>
      <c r="I5" s="13" t="s">
        <v>6</v>
      </c>
      <c r="J5" s="13"/>
      <c r="K5" s="13"/>
      <c r="L5" s="13"/>
      <c r="M5" s="13"/>
      <c r="N5" s="13" t="s">
        <v>6</v>
      </c>
      <c r="O5" s="13" t="s">
        <v>6</v>
      </c>
    </row>
    <row r="6" spans="1:15" ht="15.75" thickBot="1" x14ac:dyDescent="0.3">
      <c r="A6" s="6" t="s">
        <v>40</v>
      </c>
      <c r="B6" s="11" t="s">
        <v>6</v>
      </c>
      <c r="C6" s="11" t="s">
        <v>6</v>
      </c>
      <c r="D6" s="11"/>
      <c r="E6" s="11"/>
      <c r="F6" s="11"/>
      <c r="G6" s="11"/>
      <c r="H6" s="11"/>
      <c r="I6" s="11"/>
      <c r="J6" s="11"/>
      <c r="K6" s="11"/>
      <c r="L6" s="11"/>
      <c r="M6" s="11"/>
      <c r="N6" s="11"/>
      <c r="O6" s="11"/>
    </row>
  </sheetData>
  <sortState ref="A5:O6">
    <sortCondition ref="A1"/>
  </sortState>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9.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HYPERLINK("#u425!a1","Tilbage til Matematik/statistik (nat.), kand.")</f>
        <v>Tilbage til Matematik/statistik (nat.), kand.</v>
      </c>
    </row>
    <row r="2" spans="1:21" ht="15.75" thickBot="1" x14ac:dyDescent="0.3">
      <c r="A2" s="1" t="s">
        <v>385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0">
        <v>0</v>
      </c>
      <c r="G5" s="11">
        <v>10</v>
      </c>
      <c r="H5" s="10">
        <v>0</v>
      </c>
      <c r="I5" s="11">
        <v>16</v>
      </c>
      <c r="J5" s="11" t="s">
        <v>6</v>
      </c>
      <c r="K5" s="11" t="s">
        <v>6</v>
      </c>
      <c r="L5" s="11" t="s">
        <v>6</v>
      </c>
      <c r="M5" s="11" t="s">
        <v>6</v>
      </c>
      <c r="N5" s="10">
        <v>0</v>
      </c>
      <c r="O5" s="11">
        <v>11</v>
      </c>
      <c r="P5" s="10">
        <v>0</v>
      </c>
      <c r="Q5" s="11">
        <v>13</v>
      </c>
      <c r="R5" s="10">
        <v>0</v>
      </c>
      <c r="S5" s="11">
        <v>21</v>
      </c>
      <c r="T5" s="10">
        <v>0</v>
      </c>
      <c r="U5" s="11">
        <v>21</v>
      </c>
    </row>
  </sheetData>
  <sortState ref="A5:U5">
    <sortCondition ref="A1"/>
  </sortState>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9.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HYPERLINK("#u425!a1","Tilbage til Matematik/statistik (nat.), kand.")</f>
        <v>Tilbage til Matematik/statistik (nat.), kand.</v>
      </c>
    </row>
    <row r="2" spans="1:21" ht="15.75" thickBot="1" x14ac:dyDescent="0.3">
      <c r="A2" s="1" t="s">
        <v>384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t="s">
        <v>6</v>
      </c>
      <c r="E5" s="16" t="s">
        <v>6</v>
      </c>
      <c r="F5" s="16" t="s">
        <v>6</v>
      </c>
      <c r="G5" s="16" t="s">
        <v>6</v>
      </c>
      <c r="H5" s="16" t="s">
        <v>6</v>
      </c>
      <c r="I5" s="16" t="s">
        <v>6</v>
      </c>
      <c r="J5" s="16" t="s">
        <v>6</v>
      </c>
      <c r="K5" s="16" t="s">
        <v>6</v>
      </c>
      <c r="L5" s="16" t="s">
        <v>6</v>
      </c>
      <c r="M5" s="16" t="s">
        <v>6</v>
      </c>
      <c r="N5" s="16" t="s">
        <v>6</v>
      </c>
      <c r="O5" s="16" t="s">
        <v>6</v>
      </c>
      <c r="P5" s="16" t="s">
        <v>6</v>
      </c>
      <c r="Q5" s="16" t="s">
        <v>6</v>
      </c>
      <c r="R5" s="16" t="s">
        <v>6</v>
      </c>
      <c r="S5" s="16" t="s">
        <v>6</v>
      </c>
      <c r="T5" s="16" t="s">
        <v>6</v>
      </c>
      <c r="U5" s="16" t="s">
        <v>6</v>
      </c>
    </row>
    <row r="6" spans="1:21" ht="15.75" thickBot="1" x14ac:dyDescent="0.3">
      <c r="A6" s="6" t="s">
        <v>7</v>
      </c>
      <c r="B6" s="11" t="s">
        <v>6</v>
      </c>
      <c r="C6" s="11" t="s">
        <v>6</v>
      </c>
      <c r="D6" s="11" t="s">
        <v>6</v>
      </c>
      <c r="E6" s="11" t="s">
        <v>6</v>
      </c>
      <c r="F6" s="11" t="s">
        <v>6</v>
      </c>
      <c r="G6" s="11" t="s">
        <v>6</v>
      </c>
      <c r="H6" s="11" t="s">
        <v>6</v>
      </c>
      <c r="I6" s="11" t="s">
        <v>6</v>
      </c>
      <c r="J6" s="11" t="s">
        <v>6</v>
      </c>
      <c r="K6" s="11" t="s">
        <v>6</v>
      </c>
      <c r="L6" s="11" t="s">
        <v>6</v>
      </c>
      <c r="M6" s="11" t="s">
        <v>6</v>
      </c>
      <c r="N6" s="11" t="s">
        <v>6</v>
      </c>
      <c r="O6" s="11" t="s">
        <v>6</v>
      </c>
      <c r="P6" s="11" t="s">
        <v>6</v>
      </c>
      <c r="Q6" s="11" t="s">
        <v>6</v>
      </c>
      <c r="R6" s="11" t="s">
        <v>6</v>
      </c>
      <c r="S6" s="11" t="s">
        <v>6</v>
      </c>
      <c r="T6" s="11" t="s">
        <v>6</v>
      </c>
      <c r="U6" s="11" t="s">
        <v>6</v>
      </c>
    </row>
  </sheetData>
  <sortState ref="A5:U6">
    <sortCondition ref="A1"/>
  </sortState>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9.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HYPERLINK("#u425!a1","Tilbage til Matematik/statistik (nat.), kand.")</f>
        <v>Tilbage til Matematik/statistik (nat.), kand.</v>
      </c>
    </row>
    <row r="2" spans="1:21" ht="15.75" thickBot="1" x14ac:dyDescent="0.3">
      <c r="A2" s="1" t="s">
        <v>383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0.03</v>
      </c>
      <c r="C5" s="13">
        <v>17</v>
      </c>
      <c r="D5" s="12">
        <v>0.04</v>
      </c>
      <c r="E5" s="13">
        <v>11</v>
      </c>
      <c r="F5" s="12">
        <v>0</v>
      </c>
      <c r="G5" s="13">
        <v>10</v>
      </c>
      <c r="H5" s="12">
        <v>0.01</v>
      </c>
      <c r="I5" s="13">
        <v>18</v>
      </c>
      <c r="J5" s="12">
        <v>0.05</v>
      </c>
      <c r="K5" s="13">
        <v>16</v>
      </c>
      <c r="L5" s="12">
        <v>0</v>
      </c>
      <c r="M5" s="13">
        <v>33</v>
      </c>
      <c r="N5" s="12">
        <v>0.01</v>
      </c>
      <c r="O5" s="13">
        <v>15</v>
      </c>
      <c r="P5" s="12">
        <v>0.01</v>
      </c>
      <c r="Q5" s="13">
        <v>30</v>
      </c>
      <c r="R5" s="12">
        <v>0.02</v>
      </c>
      <c r="S5" s="13">
        <v>29</v>
      </c>
      <c r="T5" s="12">
        <v>0.04</v>
      </c>
      <c r="U5" s="13">
        <v>31</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row>
    <row r="7" spans="1:21" x14ac:dyDescent="0.25">
      <c r="A7" s="14" t="s">
        <v>40</v>
      </c>
      <c r="B7" s="16"/>
      <c r="C7" s="16"/>
      <c r="D7" s="16" t="s">
        <v>6</v>
      </c>
      <c r="E7" s="16" t="s">
        <v>6</v>
      </c>
      <c r="F7" s="16" t="s">
        <v>6</v>
      </c>
      <c r="G7" s="16" t="s">
        <v>6</v>
      </c>
      <c r="H7" s="16" t="s">
        <v>6</v>
      </c>
      <c r="I7" s="16" t="s">
        <v>6</v>
      </c>
      <c r="J7" s="16" t="s">
        <v>6</v>
      </c>
      <c r="K7" s="16" t="s">
        <v>6</v>
      </c>
      <c r="L7" s="16" t="s">
        <v>6</v>
      </c>
      <c r="M7" s="16" t="s">
        <v>6</v>
      </c>
      <c r="N7" s="16" t="s">
        <v>6</v>
      </c>
      <c r="O7" s="16" t="s">
        <v>6</v>
      </c>
      <c r="P7" s="16" t="s">
        <v>6</v>
      </c>
      <c r="Q7" s="16" t="s">
        <v>6</v>
      </c>
      <c r="R7" s="16" t="s">
        <v>6</v>
      </c>
      <c r="S7" s="16" t="s">
        <v>6</v>
      </c>
      <c r="T7" s="16" t="s">
        <v>6</v>
      </c>
      <c r="U7" s="16" t="s">
        <v>6</v>
      </c>
    </row>
    <row r="8" spans="1:21" x14ac:dyDescent="0.25">
      <c r="A8" t="s">
        <v>4</v>
      </c>
      <c r="B8" s="13"/>
      <c r="C8" s="13"/>
      <c r="D8" s="13"/>
      <c r="E8" s="13"/>
      <c r="F8" s="13"/>
      <c r="G8" s="13"/>
      <c r="H8" s="13"/>
      <c r="I8" s="13"/>
      <c r="J8" s="13"/>
      <c r="K8" s="13"/>
      <c r="L8" s="13"/>
      <c r="M8" s="13"/>
      <c r="N8" s="13"/>
      <c r="O8" s="13"/>
      <c r="P8" s="13" t="s">
        <v>6</v>
      </c>
      <c r="Q8" s="13" t="s">
        <v>6</v>
      </c>
      <c r="R8" s="12">
        <v>0</v>
      </c>
      <c r="S8" s="13">
        <v>13</v>
      </c>
      <c r="T8" s="13" t="s">
        <v>6</v>
      </c>
      <c r="U8" s="13" t="s">
        <v>6</v>
      </c>
    </row>
    <row r="9" spans="1:21" ht="15.75" thickBot="1" x14ac:dyDescent="0.3">
      <c r="A9" s="6" t="s">
        <v>7</v>
      </c>
      <c r="B9" s="11" t="s">
        <v>6</v>
      </c>
      <c r="C9" s="11" t="s">
        <v>6</v>
      </c>
      <c r="D9" s="11" t="s">
        <v>6</v>
      </c>
      <c r="E9" s="11" t="s">
        <v>6</v>
      </c>
      <c r="F9" s="10">
        <v>7.0000000000000007E-2</v>
      </c>
      <c r="G9" s="11">
        <v>16</v>
      </c>
      <c r="H9" s="11" t="s">
        <v>6</v>
      </c>
      <c r="I9" s="11" t="s">
        <v>6</v>
      </c>
      <c r="J9" s="10">
        <v>0.01</v>
      </c>
      <c r="K9" s="11">
        <v>11</v>
      </c>
      <c r="L9" s="10">
        <v>0</v>
      </c>
      <c r="M9" s="11">
        <v>14</v>
      </c>
      <c r="N9" s="10">
        <v>0.01</v>
      </c>
      <c r="O9" s="11">
        <v>14</v>
      </c>
      <c r="P9" s="10">
        <v>0</v>
      </c>
      <c r="Q9" s="11">
        <v>16</v>
      </c>
      <c r="R9" s="10">
        <v>0</v>
      </c>
      <c r="S9" s="11">
        <v>13</v>
      </c>
      <c r="T9" s="11" t="s">
        <v>6</v>
      </c>
      <c r="U9" s="11" t="s">
        <v>6</v>
      </c>
    </row>
  </sheetData>
  <sortState ref="A5:U9">
    <sortCondition ref="A1"/>
  </sortState>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9.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HYPERLINK("#u425!a1","Tilbage til Matematik/statistik (nat.), kand.")</f>
        <v>Tilbage til Matematik/statistik (nat.), kand.</v>
      </c>
    </row>
    <row r="2" spans="1:21" ht="15.75" thickBot="1" x14ac:dyDescent="0.3">
      <c r="A2" s="1" t="s">
        <v>382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0.14000000000000001</v>
      </c>
      <c r="C5" s="13">
        <v>15</v>
      </c>
      <c r="D5" s="13" t="s">
        <v>6</v>
      </c>
      <c r="E5" s="13" t="s">
        <v>6</v>
      </c>
      <c r="F5" s="13" t="s">
        <v>6</v>
      </c>
      <c r="G5" s="13" t="s">
        <v>6</v>
      </c>
      <c r="H5" s="13" t="s">
        <v>6</v>
      </c>
      <c r="I5" s="13" t="s">
        <v>6</v>
      </c>
      <c r="J5" s="13" t="s">
        <v>6</v>
      </c>
      <c r="K5" s="13" t="s">
        <v>6</v>
      </c>
      <c r="L5" s="13" t="s">
        <v>6</v>
      </c>
      <c r="M5" s="13" t="s">
        <v>6</v>
      </c>
      <c r="N5" s="13" t="s">
        <v>6</v>
      </c>
      <c r="O5" s="13" t="s">
        <v>6</v>
      </c>
      <c r="P5" s="13" t="s">
        <v>6</v>
      </c>
      <c r="Q5" s="13" t="s">
        <v>6</v>
      </c>
      <c r="R5" s="13" t="s">
        <v>6</v>
      </c>
      <c r="S5" s="13" t="s">
        <v>6</v>
      </c>
      <c r="T5" s="13" t="s">
        <v>6</v>
      </c>
      <c r="U5" s="13" t="s">
        <v>6</v>
      </c>
    </row>
    <row r="6" spans="1:21" x14ac:dyDescent="0.25">
      <c r="A6" s="14" t="s">
        <v>40</v>
      </c>
      <c r="B6" s="15">
        <v>0.08</v>
      </c>
      <c r="C6" s="16">
        <v>44</v>
      </c>
      <c r="D6" s="16" t="s">
        <v>6</v>
      </c>
      <c r="E6" s="16" t="s">
        <v>6</v>
      </c>
      <c r="F6" s="16" t="s">
        <v>6</v>
      </c>
      <c r="G6" s="16" t="s">
        <v>6</v>
      </c>
      <c r="H6" s="16"/>
      <c r="I6" s="16"/>
      <c r="J6" s="16"/>
      <c r="K6" s="16"/>
      <c r="L6" s="16"/>
      <c r="M6" s="16"/>
      <c r="N6" s="16" t="s">
        <v>6</v>
      </c>
      <c r="O6" s="16" t="s">
        <v>6</v>
      </c>
      <c r="P6" s="16"/>
      <c r="Q6" s="16"/>
      <c r="R6" s="16"/>
      <c r="S6" s="16"/>
      <c r="T6" s="16" t="s">
        <v>6</v>
      </c>
      <c r="U6" s="16" t="s">
        <v>6</v>
      </c>
    </row>
    <row r="7" spans="1:21" x14ac:dyDescent="0.25">
      <c r="A7" t="s">
        <v>4</v>
      </c>
      <c r="B7" s="13"/>
      <c r="C7" s="13"/>
      <c r="D7" s="13"/>
      <c r="E7" s="13"/>
      <c r="F7" s="13" t="s">
        <v>6</v>
      </c>
      <c r="G7" s="13" t="s">
        <v>6</v>
      </c>
      <c r="H7" s="13"/>
      <c r="I7" s="13"/>
      <c r="J7" s="13"/>
      <c r="K7" s="13"/>
      <c r="L7" s="13"/>
      <c r="M7" s="13"/>
      <c r="N7" s="13" t="s">
        <v>6</v>
      </c>
      <c r="O7" s="13" t="s">
        <v>6</v>
      </c>
      <c r="P7" s="13" t="s">
        <v>6</v>
      </c>
      <c r="Q7" s="13" t="s">
        <v>6</v>
      </c>
      <c r="R7" s="13"/>
      <c r="S7" s="13"/>
      <c r="T7" s="13"/>
      <c r="U7" s="13"/>
    </row>
    <row r="8" spans="1:21" ht="15.75" thickBot="1" x14ac:dyDescent="0.3">
      <c r="A8" s="6" t="s">
        <v>7</v>
      </c>
      <c r="B8" s="10">
        <v>0.06</v>
      </c>
      <c r="C8" s="11">
        <v>92</v>
      </c>
      <c r="D8" s="10">
        <v>7.0000000000000007E-2</v>
      </c>
      <c r="E8" s="11">
        <v>61</v>
      </c>
      <c r="F8" s="10">
        <v>0.17</v>
      </c>
      <c r="G8" s="11">
        <v>25</v>
      </c>
      <c r="H8" s="10">
        <v>0.05</v>
      </c>
      <c r="I8" s="11">
        <v>12</v>
      </c>
      <c r="J8" s="11" t="s">
        <v>6</v>
      </c>
      <c r="K8" s="11" t="s">
        <v>6</v>
      </c>
      <c r="L8" s="11" t="s">
        <v>6</v>
      </c>
      <c r="M8" s="11" t="s">
        <v>6</v>
      </c>
      <c r="N8" s="11" t="s">
        <v>6</v>
      </c>
      <c r="O8" s="11" t="s">
        <v>6</v>
      </c>
      <c r="P8" s="11" t="s">
        <v>6</v>
      </c>
      <c r="Q8" s="11" t="s">
        <v>6</v>
      </c>
      <c r="R8" s="11"/>
      <c r="S8" s="11"/>
      <c r="T8" s="11" t="s">
        <v>6</v>
      </c>
      <c r="U8" s="11" t="s">
        <v>6</v>
      </c>
    </row>
  </sheetData>
  <sortState ref="A5:U8">
    <sortCondition ref="A1"/>
  </sortState>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8"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HYPERLINK("#u423!a1","Tilbage til Læge (sund.), kand.")</f>
        <v>Tilbage til Læge (sund.), kand.</v>
      </c>
    </row>
    <row r="2" spans="1:21" ht="15.75" thickBot="1" x14ac:dyDescent="0.3">
      <c r="A2" s="1" t="s">
        <v>381</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c r="E5" s="13"/>
      <c r="F5" s="13"/>
      <c r="G5" s="13"/>
      <c r="H5" s="13"/>
      <c r="I5" s="13"/>
      <c r="J5" s="12">
        <v>0.01</v>
      </c>
      <c r="K5" s="13">
        <v>21</v>
      </c>
      <c r="L5" s="12">
        <v>0.01</v>
      </c>
      <c r="M5" s="13">
        <v>243</v>
      </c>
      <c r="N5" s="12">
        <v>0.01</v>
      </c>
      <c r="O5" s="13">
        <v>292</v>
      </c>
      <c r="P5" s="12">
        <v>0.01</v>
      </c>
      <c r="Q5" s="13">
        <v>355</v>
      </c>
      <c r="R5" s="12">
        <v>0.01</v>
      </c>
      <c r="S5" s="13">
        <v>374</v>
      </c>
      <c r="T5" s="12">
        <v>0.01</v>
      </c>
      <c r="U5" s="13">
        <v>419</v>
      </c>
    </row>
    <row r="6" spans="1:21" x14ac:dyDescent="0.25">
      <c r="A6" s="14" t="s">
        <v>40</v>
      </c>
      <c r="B6" s="16"/>
      <c r="C6" s="16"/>
      <c r="D6" s="16"/>
      <c r="E6" s="16"/>
      <c r="F6" s="16"/>
      <c r="G6" s="16"/>
      <c r="H6" s="16"/>
      <c r="I6" s="16"/>
      <c r="J6" s="16"/>
      <c r="K6" s="16"/>
      <c r="L6" s="16"/>
      <c r="M6" s="16"/>
      <c r="N6" s="16"/>
      <c r="O6" s="16"/>
      <c r="P6" s="16"/>
      <c r="Q6" s="16"/>
      <c r="R6" s="16" t="s">
        <v>6</v>
      </c>
      <c r="S6" s="16" t="s">
        <v>6</v>
      </c>
      <c r="T6" s="15">
        <v>0</v>
      </c>
      <c r="U6" s="16">
        <v>54</v>
      </c>
    </row>
    <row r="7" spans="1:21" ht="15.75" thickBot="1" x14ac:dyDescent="0.3">
      <c r="A7" s="6" t="s">
        <v>7</v>
      </c>
      <c r="B7" s="11"/>
      <c r="C7" s="11"/>
      <c r="D7" s="11"/>
      <c r="E7" s="11"/>
      <c r="F7" s="11"/>
      <c r="G7" s="11"/>
      <c r="H7" s="11"/>
      <c r="I7" s="11"/>
      <c r="J7" s="11" t="s">
        <v>6</v>
      </c>
      <c r="K7" s="11" t="s">
        <v>6</v>
      </c>
      <c r="L7" s="11" t="s">
        <v>6</v>
      </c>
      <c r="M7" s="11" t="s">
        <v>6</v>
      </c>
      <c r="N7" s="11"/>
      <c r="O7" s="11"/>
      <c r="P7" s="11" t="s">
        <v>6</v>
      </c>
      <c r="Q7" s="11" t="s">
        <v>6</v>
      </c>
      <c r="R7" s="11" t="s">
        <v>6</v>
      </c>
      <c r="S7" s="11" t="s">
        <v>6</v>
      </c>
      <c r="T7" s="10">
        <v>0</v>
      </c>
      <c r="U7" s="11">
        <v>19</v>
      </c>
    </row>
  </sheetData>
  <sortState ref="A5:U7">
    <sortCondition ref="A1"/>
  </sortState>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8"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HYPERLINK("#u423!a1","Tilbage til Læge (sund.), kand.")</f>
        <v>Tilbage til Læge (sund.), kand.</v>
      </c>
    </row>
    <row r="2" spans="1:21" ht="15.75" thickBot="1" x14ac:dyDescent="0.3">
      <c r="A2" s="1" t="s">
        <v>380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0.01</v>
      </c>
      <c r="C5" s="13">
        <v>303</v>
      </c>
      <c r="D5" s="12">
        <v>0.01</v>
      </c>
      <c r="E5" s="13">
        <v>323</v>
      </c>
      <c r="F5" s="12">
        <v>0.01</v>
      </c>
      <c r="G5" s="13">
        <v>340</v>
      </c>
      <c r="H5" s="12">
        <v>0.01</v>
      </c>
      <c r="I5" s="13">
        <v>418</v>
      </c>
      <c r="J5" s="12">
        <v>0</v>
      </c>
      <c r="K5" s="13">
        <v>441</v>
      </c>
      <c r="L5" s="12">
        <v>0.01</v>
      </c>
      <c r="M5" s="13">
        <v>159</v>
      </c>
      <c r="N5" s="12">
        <v>0.02</v>
      </c>
      <c r="O5" s="13">
        <v>28</v>
      </c>
      <c r="P5" s="12">
        <v>0.04</v>
      </c>
      <c r="Q5" s="13">
        <v>12</v>
      </c>
      <c r="R5" s="12">
        <v>0</v>
      </c>
      <c r="S5" s="13">
        <v>18</v>
      </c>
      <c r="T5" s="13"/>
      <c r="U5" s="13"/>
    </row>
    <row r="6" spans="1:21" x14ac:dyDescent="0.25">
      <c r="A6" s="14" t="s">
        <v>40</v>
      </c>
      <c r="B6" s="15">
        <v>0.01</v>
      </c>
      <c r="C6" s="16">
        <v>122</v>
      </c>
      <c r="D6" s="15">
        <v>0</v>
      </c>
      <c r="E6" s="16">
        <v>163</v>
      </c>
      <c r="F6" s="15">
        <v>0.01</v>
      </c>
      <c r="G6" s="16">
        <v>151</v>
      </c>
      <c r="H6" s="15">
        <v>0</v>
      </c>
      <c r="I6" s="16">
        <v>150</v>
      </c>
      <c r="J6" s="15">
        <v>0.01</v>
      </c>
      <c r="K6" s="16">
        <v>153</v>
      </c>
      <c r="L6" s="15">
        <v>0</v>
      </c>
      <c r="M6" s="16">
        <v>187</v>
      </c>
      <c r="N6" s="15">
        <v>0</v>
      </c>
      <c r="O6" s="16">
        <v>230</v>
      </c>
      <c r="P6" s="15">
        <v>0.01</v>
      </c>
      <c r="Q6" s="16">
        <v>207</v>
      </c>
      <c r="R6" s="15">
        <v>0</v>
      </c>
      <c r="S6" s="16">
        <v>219</v>
      </c>
      <c r="T6" s="15">
        <v>0.01</v>
      </c>
      <c r="U6" s="16">
        <v>190</v>
      </c>
    </row>
    <row r="7" spans="1:21" ht="15.75" thickBot="1" x14ac:dyDescent="0.3">
      <c r="A7" s="6" t="s">
        <v>7</v>
      </c>
      <c r="B7" s="10">
        <v>0.01</v>
      </c>
      <c r="C7" s="11">
        <v>209</v>
      </c>
      <c r="D7" s="10">
        <v>0.01</v>
      </c>
      <c r="E7" s="11">
        <v>226</v>
      </c>
      <c r="F7" s="10">
        <v>0.01</v>
      </c>
      <c r="G7" s="11">
        <v>285</v>
      </c>
      <c r="H7" s="10">
        <v>0</v>
      </c>
      <c r="I7" s="11">
        <v>251</v>
      </c>
      <c r="J7" s="10">
        <v>0</v>
      </c>
      <c r="K7" s="11">
        <v>238</v>
      </c>
      <c r="L7" s="10">
        <v>0</v>
      </c>
      <c r="M7" s="11">
        <v>271</v>
      </c>
      <c r="N7" s="10">
        <v>0</v>
      </c>
      <c r="O7" s="11">
        <v>258</v>
      </c>
      <c r="P7" s="10">
        <v>0</v>
      </c>
      <c r="Q7" s="11">
        <v>268</v>
      </c>
      <c r="R7" s="10">
        <v>0.01</v>
      </c>
      <c r="S7" s="11">
        <v>297</v>
      </c>
      <c r="T7" s="10">
        <v>0.01</v>
      </c>
      <c r="U7" s="11">
        <v>260</v>
      </c>
    </row>
  </sheetData>
  <sortState ref="A5:U7">
    <sortCondition ref="A1"/>
  </sortState>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379</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27</v>
      </c>
      <c r="B5" s="11"/>
      <c r="C5" s="11"/>
      <c r="D5" s="11"/>
      <c r="E5" s="11"/>
      <c r="F5" s="11"/>
      <c r="G5" s="11"/>
      <c r="H5" s="11"/>
      <c r="I5" s="11"/>
      <c r="J5" s="11"/>
      <c r="K5" s="11"/>
      <c r="L5" s="11"/>
      <c r="M5" s="11"/>
      <c r="N5" s="11"/>
      <c r="O5" s="11"/>
      <c r="P5" s="11" t="s">
        <v>6</v>
      </c>
      <c r="Q5" s="11" t="s">
        <v>6</v>
      </c>
      <c r="R5" s="11" t="s">
        <v>6</v>
      </c>
      <c r="S5" s="11" t="s">
        <v>6</v>
      </c>
      <c r="T5" s="10">
        <v>0.08</v>
      </c>
      <c r="U5" s="11">
        <v>94</v>
      </c>
    </row>
  </sheetData>
  <sortState ref="A5:U5">
    <sortCondition ref="A1"/>
  </sortState>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0.1</v>
      </c>
      <c r="C5" s="11">
        <v>31</v>
      </c>
      <c r="D5" s="10">
        <v>0.17</v>
      </c>
      <c r="E5" s="11">
        <v>34</v>
      </c>
      <c r="F5" s="10">
        <v>0.04</v>
      </c>
      <c r="G5" s="11">
        <v>36</v>
      </c>
      <c r="H5" s="10">
        <v>7.0000000000000007E-2</v>
      </c>
      <c r="I5" s="11">
        <v>29</v>
      </c>
      <c r="J5" s="10">
        <v>0.11</v>
      </c>
      <c r="K5" s="11">
        <v>22</v>
      </c>
      <c r="L5" s="10">
        <v>0.05</v>
      </c>
      <c r="M5" s="11">
        <v>18</v>
      </c>
      <c r="N5" s="10">
        <v>0.04</v>
      </c>
      <c r="O5" s="11">
        <v>23</v>
      </c>
      <c r="P5" s="10">
        <v>0.12</v>
      </c>
      <c r="Q5" s="11">
        <v>22</v>
      </c>
      <c r="R5" s="10">
        <v>0.1</v>
      </c>
      <c r="S5" s="11">
        <v>22</v>
      </c>
      <c r="T5" s="10">
        <v>7.0000000000000007E-2</v>
      </c>
      <c r="U5" s="11">
        <v>26</v>
      </c>
    </row>
  </sheetData>
  <sortState ref="A5:U5">
    <sortCondition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heetViews>
  <sheetFormatPr defaultRowHeight="15" x14ac:dyDescent="0.25"/>
  <cols>
    <col min="1" max="1" width="43.42578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70</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250</v>
      </c>
      <c r="B5" s="17" t="str">
        <f>HYPERLINK("#u63046000i!a1","Hoved institution")</f>
        <v>Hoved institution</v>
      </c>
      <c r="C5" s="13" t="s">
        <v>6</v>
      </c>
      <c r="D5" s="13" t="s">
        <v>6</v>
      </c>
      <c r="E5" s="13" t="s">
        <v>6</v>
      </c>
      <c r="F5" s="13" t="s">
        <v>6</v>
      </c>
      <c r="G5" s="13" t="s">
        <v>6</v>
      </c>
      <c r="H5" s="13" t="s">
        <v>6</v>
      </c>
      <c r="I5" s="13" t="s">
        <v>6</v>
      </c>
      <c r="J5" s="13" t="s">
        <v>6</v>
      </c>
      <c r="K5" s="13" t="s">
        <v>6</v>
      </c>
      <c r="L5" s="13" t="s">
        <v>6</v>
      </c>
      <c r="M5" s="13"/>
      <c r="N5" s="13"/>
      <c r="O5" s="13" t="s">
        <v>6</v>
      </c>
      <c r="P5" s="13" t="s">
        <v>6</v>
      </c>
      <c r="Q5" s="13" t="s">
        <v>6</v>
      </c>
      <c r="R5" s="13" t="s">
        <v>6</v>
      </c>
      <c r="S5" s="13" t="s">
        <v>6</v>
      </c>
      <c r="T5" s="13" t="s">
        <v>6</v>
      </c>
      <c r="U5" s="13" t="s">
        <v>6</v>
      </c>
      <c r="V5" s="13" t="s">
        <v>6</v>
      </c>
    </row>
    <row r="6" spans="1:22" x14ac:dyDescent="0.25">
      <c r="A6" t="s">
        <v>262</v>
      </c>
      <c r="B6" s="17" t="str">
        <f>HYPERLINK("#u64066200i!a1","Hoved institution")</f>
        <v>Hoved institution</v>
      </c>
      <c r="C6" s="12">
        <v>0.21</v>
      </c>
      <c r="D6" s="13">
        <v>152</v>
      </c>
      <c r="E6" s="12">
        <v>0.22</v>
      </c>
      <c r="F6" s="13">
        <v>180</v>
      </c>
      <c r="G6" s="12">
        <v>0.18</v>
      </c>
      <c r="H6" s="13">
        <v>212</v>
      </c>
      <c r="I6" s="12">
        <v>0.16</v>
      </c>
      <c r="J6" s="13">
        <v>224</v>
      </c>
      <c r="K6" s="12">
        <v>0.14000000000000001</v>
      </c>
      <c r="L6" s="13">
        <v>195</v>
      </c>
      <c r="M6" s="12">
        <v>0.11</v>
      </c>
      <c r="N6" s="13">
        <v>248</v>
      </c>
      <c r="O6" s="12">
        <v>0.15</v>
      </c>
      <c r="P6" s="13">
        <v>262</v>
      </c>
      <c r="Q6" s="12">
        <v>0.2</v>
      </c>
      <c r="R6" s="13">
        <v>204</v>
      </c>
      <c r="S6" s="12">
        <v>0.17</v>
      </c>
      <c r="T6" s="13">
        <v>161</v>
      </c>
      <c r="U6" s="12">
        <v>0.12</v>
      </c>
      <c r="V6" s="13">
        <v>116</v>
      </c>
    </row>
    <row r="7" spans="1:22" x14ac:dyDescent="0.25">
      <c r="A7" t="s">
        <v>263</v>
      </c>
      <c r="B7" s="17" t="str">
        <f>HYPERLINK("#u64076200i!a1","Hoved institution")</f>
        <v>Hoved institution</v>
      </c>
      <c r="C7" s="13" t="s">
        <v>6</v>
      </c>
      <c r="D7" s="13" t="s">
        <v>6</v>
      </c>
      <c r="E7" s="13" t="s">
        <v>6</v>
      </c>
      <c r="F7" s="13" t="s">
        <v>6</v>
      </c>
      <c r="G7" s="13" t="s">
        <v>6</v>
      </c>
      <c r="H7" s="13" t="s">
        <v>6</v>
      </c>
      <c r="I7" s="13" t="s">
        <v>6</v>
      </c>
      <c r="J7" s="13" t="s">
        <v>6</v>
      </c>
      <c r="K7" s="13" t="s">
        <v>6</v>
      </c>
      <c r="L7" s="13" t="s">
        <v>6</v>
      </c>
      <c r="M7" s="13"/>
      <c r="N7" s="13"/>
      <c r="O7" s="13" t="s">
        <v>6</v>
      </c>
      <c r="P7" s="13" t="s">
        <v>6</v>
      </c>
      <c r="Q7" s="13" t="s">
        <v>6</v>
      </c>
      <c r="R7" s="13" t="s">
        <v>6</v>
      </c>
      <c r="S7" s="13" t="s">
        <v>6</v>
      </c>
      <c r="T7" s="13" t="s">
        <v>6</v>
      </c>
      <c r="U7" s="13" t="s">
        <v>6</v>
      </c>
      <c r="V7" s="13" t="s">
        <v>6</v>
      </c>
    </row>
    <row r="8" spans="1:22" x14ac:dyDescent="0.25">
      <c r="A8" t="s">
        <v>251</v>
      </c>
      <c r="B8" s="17" t="str">
        <f>HYPERLINK("#u63106000i!a1","Hoved institution")</f>
        <v>Hoved institution</v>
      </c>
      <c r="C8" s="13"/>
      <c r="D8" s="13"/>
      <c r="E8" s="13" t="s">
        <v>6</v>
      </c>
      <c r="F8" s="13" t="s">
        <v>6</v>
      </c>
      <c r="G8" s="13" t="s">
        <v>6</v>
      </c>
      <c r="H8" s="13" t="s">
        <v>6</v>
      </c>
      <c r="I8" s="13"/>
      <c r="J8" s="13"/>
      <c r="K8" s="13" t="s">
        <v>6</v>
      </c>
      <c r="L8" s="13" t="s">
        <v>6</v>
      </c>
      <c r="M8" s="13"/>
      <c r="N8" s="13"/>
      <c r="O8" s="13"/>
      <c r="P8" s="13"/>
      <c r="Q8" s="13"/>
      <c r="R8" s="13"/>
      <c r="S8" s="13"/>
      <c r="T8" s="13"/>
      <c r="U8" s="13"/>
      <c r="V8" s="13"/>
    </row>
    <row r="9" spans="1:22" x14ac:dyDescent="0.25">
      <c r="A9" t="s">
        <v>264</v>
      </c>
      <c r="B9" s="17" t="str">
        <f>HYPERLINK("#u64126200i!a1","Hoved institution")</f>
        <v>Hoved institution</v>
      </c>
      <c r="C9" s="13" t="s">
        <v>6</v>
      </c>
      <c r="D9" s="13" t="s">
        <v>6</v>
      </c>
      <c r="E9" s="13"/>
      <c r="F9" s="13"/>
      <c r="G9" s="13"/>
      <c r="H9" s="13"/>
      <c r="I9" s="13" t="s">
        <v>6</v>
      </c>
      <c r="J9" s="13" t="s">
        <v>6</v>
      </c>
      <c r="K9" s="13" t="s">
        <v>6</v>
      </c>
      <c r="L9" s="13" t="s">
        <v>6</v>
      </c>
      <c r="M9" s="13" t="s">
        <v>6</v>
      </c>
      <c r="N9" s="13" t="s">
        <v>6</v>
      </c>
      <c r="O9" s="13"/>
      <c r="P9" s="13"/>
      <c r="Q9" s="13" t="s">
        <v>6</v>
      </c>
      <c r="R9" s="13" t="s">
        <v>6</v>
      </c>
      <c r="S9" s="13" t="s">
        <v>6</v>
      </c>
      <c r="T9" s="13" t="s">
        <v>6</v>
      </c>
      <c r="U9" s="13" t="s">
        <v>6</v>
      </c>
      <c r="V9" s="13" t="s">
        <v>6</v>
      </c>
    </row>
    <row r="10" spans="1:22" x14ac:dyDescent="0.25">
      <c r="A10" t="s">
        <v>265</v>
      </c>
      <c r="B10" s="17" t="str">
        <f>HYPERLINK("#u64166200i!a1","Hoved institution")</f>
        <v>Hoved institution</v>
      </c>
      <c r="C10" s="12">
        <v>0.21</v>
      </c>
      <c r="D10" s="13">
        <v>45</v>
      </c>
      <c r="E10" s="12">
        <v>0.18</v>
      </c>
      <c r="F10" s="13">
        <v>67</v>
      </c>
      <c r="G10" s="12">
        <v>0.17</v>
      </c>
      <c r="H10" s="13">
        <v>57</v>
      </c>
      <c r="I10" s="12">
        <v>0.14000000000000001</v>
      </c>
      <c r="J10" s="13">
        <v>56</v>
      </c>
      <c r="K10" s="12">
        <v>0.15</v>
      </c>
      <c r="L10" s="13">
        <v>53</v>
      </c>
      <c r="M10" s="12">
        <v>0.08</v>
      </c>
      <c r="N10" s="13">
        <v>55</v>
      </c>
      <c r="O10" s="12">
        <v>0.12</v>
      </c>
      <c r="P10" s="13">
        <v>37</v>
      </c>
      <c r="Q10" s="12">
        <v>0.21</v>
      </c>
      <c r="R10" s="13">
        <v>34</v>
      </c>
      <c r="S10" s="12">
        <v>0.19</v>
      </c>
      <c r="T10" s="13">
        <v>34</v>
      </c>
      <c r="U10" s="12">
        <v>0.19</v>
      </c>
      <c r="V10" s="13">
        <v>14</v>
      </c>
    </row>
    <row r="11" spans="1:22" x14ac:dyDescent="0.25">
      <c r="A11" t="s">
        <v>252</v>
      </c>
      <c r="B11" s="17" t="str">
        <f>HYPERLINK("#u63126000i!a1","Hoved institution")</f>
        <v>Hoved institution</v>
      </c>
      <c r="C11" s="12">
        <v>0.08</v>
      </c>
      <c r="D11" s="13">
        <v>11</v>
      </c>
      <c r="E11" s="13" t="s">
        <v>6</v>
      </c>
      <c r="F11" s="13" t="s">
        <v>6</v>
      </c>
      <c r="G11" s="13" t="s">
        <v>6</v>
      </c>
      <c r="H11" s="13" t="s">
        <v>6</v>
      </c>
      <c r="I11" s="13"/>
      <c r="J11" s="13"/>
      <c r="K11" s="13" t="s">
        <v>6</v>
      </c>
      <c r="L11" s="13" t="s">
        <v>6</v>
      </c>
      <c r="M11" s="13"/>
      <c r="N11" s="13"/>
      <c r="O11" s="13" t="s">
        <v>6</v>
      </c>
      <c r="P11" s="13" t="s">
        <v>6</v>
      </c>
      <c r="Q11" s="13" t="s">
        <v>6</v>
      </c>
      <c r="R11" s="13" t="s">
        <v>6</v>
      </c>
      <c r="S11" s="13"/>
      <c r="T11" s="13"/>
      <c r="U11" s="13"/>
      <c r="V11" s="13"/>
    </row>
    <row r="12" spans="1:22" x14ac:dyDescent="0.25">
      <c r="A12" t="s">
        <v>266</v>
      </c>
      <c r="B12" s="17" t="str">
        <f>HYPERLINK("#u64206200i!a1","Hoved institution")</f>
        <v>Hoved institution</v>
      </c>
      <c r="C12" s="13" t="s">
        <v>6</v>
      </c>
      <c r="D12" s="13" t="s">
        <v>6</v>
      </c>
      <c r="E12" s="13"/>
      <c r="F12" s="13"/>
      <c r="G12" s="13" t="s">
        <v>6</v>
      </c>
      <c r="H12" s="13" t="s">
        <v>6</v>
      </c>
      <c r="I12" s="13" t="s">
        <v>6</v>
      </c>
      <c r="J12" s="13" t="s">
        <v>6</v>
      </c>
      <c r="K12" s="13" t="s">
        <v>6</v>
      </c>
      <c r="L12" s="13" t="s">
        <v>6</v>
      </c>
      <c r="M12" s="13"/>
      <c r="N12" s="13"/>
      <c r="O12" s="13" t="s">
        <v>6</v>
      </c>
      <c r="P12" s="13" t="s">
        <v>6</v>
      </c>
      <c r="Q12" s="13" t="s">
        <v>6</v>
      </c>
      <c r="R12" s="13" t="s">
        <v>6</v>
      </c>
      <c r="S12" s="13" t="s">
        <v>6</v>
      </c>
      <c r="T12" s="13" t="s">
        <v>6</v>
      </c>
      <c r="U12" s="13" t="s">
        <v>6</v>
      </c>
      <c r="V12" s="13" t="s">
        <v>6</v>
      </c>
    </row>
    <row r="13" spans="1:22" x14ac:dyDescent="0.25">
      <c r="A13" t="s">
        <v>253</v>
      </c>
      <c r="B13" s="17" t="str">
        <f>HYPERLINK("#u63186000i!a1","Hoved institution")</f>
        <v>Hoved institution</v>
      </c>
      <c r="C13" s="13"/>
      <c r="D13" s="13"/>
      <c r="E13" s="13"/>
      <c r="F13" s="13"/>
      <c r="G13" s="13" t="s">
        <v>6</v>
      </c>
      <c r="H13" s="13" t="s">
        <v>6</v>
      </c>
      <c r="I13" s="13"/>
      <c r="J13" s="13"/>
      <c r="K13" s="13"/>
      <c r="L13" s="13"/>
      <c r="M13" s="13"/>
      <c r="N13" s="13"/>
      <c r="O13" s="13"/>
      <c r="P13" s="13"/>
      <c r="Q13" s="13"/>
      <c r="R13" s="13"/>
      <c r="S13" s="13"/>
      <c r="T13" s="13"/>
      <c r="U13" s="13"/>
      <c r="V13" s="13"/>
    </row>
    <row r="14" spans="1:22" x14ac:dyDescent="0.25">
      <c r="A14" t="s">
        <v>267</v>
      </c>
      <c r="B14" s="17" t="str">
        <f>HYPERLINK("#u64216200i!a1","Hoved institution")</f>
        <v>Hoved institution</v>
      </c>
      <c r="C14" s="13" t="s">
        <v>6</v>
      </c>
      <c r="D14" s="13" t="s">
        <v>6</v>
      </c>
      <c r="E14" s="13"/>
      <c r="F14" s="13"/>
      <c r="G14" s="13" t="s">
        <v>6</v>
      </c>
      <c r="H14" s="13" t="s">
        <v>6</v>
      </c>
      <c r="I14" s="13" t="s">
        <v>6</v>
      </c>
      <c r="J14" s="13" t="s">
        <v>6</v>
      </c>
      <c r="K14" s="13" t="s">
        <v>6</v>
      </c>
      <c r="L14" s="13" t="s">
        <v>6</v>
      </c>
      <c r="M14" s="13" t="s">
        <v>6</v>
      </c>
      <c r="N14" s="13" t="s">
        <v>6</v>
      </c>
      <c r="O14" s="13"/>
      <c r="P14" s="13"/>
      <c r="Q14" s="13"/>
      <c r="R14" s="13"/>
      <c r="S14" s="13"/>
      <c r="T14" s="13"/>
      <c r="U14" s="13" t="s">
        <v>6</v>
      </c>
      <c r="V14" s="13" t="s">
        <v>6</v>
      </c>
    </row>
    <row r="15" spans="1:22" x14ac:dyDescent="0.25">
      <c r="A15" t="s">
        <v>269</v>
      </c>
      <c r="B15" s="17" t="str">
        <f>HYPERLINK("#u64236200i!a1","Hoved institution")</f>
        <v>Hoved institution</v>
      </c>
      <c r="C15" s="13"/>
      <c r="D15" s="13"/>
      <c r="E15" s="13" t="s">
        <v>6</v>
      </c>
      <c r="F15" s="13" t="s">
        <v>6</v>
      </c>
      <c r="G15" s="13"/>
      <c r="H15" s="13"/>
      <c r="I15" s="13" t="s">
        <v>6</v>
      </c>
      <c r="J15" s="13" t="s">
        <v>6</v>
      </c>
      <c r="K15" s="13" t="s">
        <v>6</v>
      </c>
      <c r="L15" s="13" t="s">
        <v>6</v>
      </c>
      <c r="M15" s="13"/>
      <c r="N15" s="13"/>
      <c r="O15" s="13"/>
      <c r="P15" s="13"/>
      <c r="Q15" s="13"/>
      <c r="R15" s="13"/>
      <c r="S15" s="13" t="s">
        <v>6</v>
      </c>
      <c r="T15" s="13" t="s">
        <v>6</v>
      </c>
      <c r="U15" s="13" t="s">
        <v>6</v>
      </c>
      <c r="V15" s="13" t="s">
        <v>6</v>
      </c>
    </row>
    <row r="16" spans="1:22" x14ac:dyDescent="0.25">
      <c r="A16" t="s">
        <v>254</v>
      </c>
      <c r="B16" s="17" t="str">
        <f>HYPERLINK("#u63206000i!a1","Hoved institution")</f>
        <v>Hoved institution</v>
      </c>
      <c r="C16" s="13" t="s">
        <v>6</v>
      </c>
      <c r="D16" s="13" t="s">
        <v>6</v>
      </c>
      <c r="E16" s="13" t="s">
        <v>6</v>
      </c>
      <c r="F16" s="13" t="s">
        <v>6</v>
      </c>
      <c r="G16" s="13" t="s">
        <v>6</v>
      </c>
      <c r="H16" s="13" t="s">
        <v>6</v>
      </c>
      <c r="I16" s="13" t="s">
        <v>6</v>
      </c>
      <c r="J16" s="13" t="s">
        <v>6</v>
      </c>
      <c r="K16" s="13"/>
      <c r="L16" s="13"/>
      <c r="M16" s="13"/>
      <c r="N16" s="13"/>
      <c r="O16" s="13"/>
      <c r="P16" s="13"/>
      <c r="Q16" s="13"/>
      <c r="R16" s="13"/>
      <c r="S16" s="13"/>
      <c r="T16" s="13"/>
      <c r="U16" s="13"/>
      <c r="V16" s="13"/>
    </row>
    <row r="17" spans="1:22" x14ac:dyDescent="0.25">
      <c r="A17" t="s">
        <v>268</v>
      </c>
      <c r="B17" s="17" t="str">
        <f>HYPERLINK("#u64226200i!a1","Hoved institution")</f>
        <v>Hoved institution</v>
      </c>
      <c r="C17" s="13" t="s">
        <v>6</v>
      </c>
      <c r="D17" s="13" t="s">
        <v>6</v>
      </c>
      <c r="E17" s="13" t="s">
        <v>6</v>
      </c>
      <c r="F17" s="13" t="s">
        <v>6</v>
      </c>
      <c r="G17" s="12">
        <v>0.15</v>
      </c>
      <c r="H17" s="13">
        <v>23</v>
      </c>
      <c r="I17" s="12">
        <v>0.19</v>
      </c>
      <c r="J17" s="13">
        <v>17</v>
      </c>
      <c r="K17" s="12">
        <v>0.2</v>
      </c>
      <c r="L17" s="13">
        <v>11</v>
      </c>
      <c r="M17" s="12">
        <v>0.19</v>
      </c>
      <c r="N17" s="13">
        <v>12</v>
      </c>
      <c r="O17" s="12">
        <v>0.08</v>
      </c>
      <c r="P17" s="13">
        <v>12</v>
      </c>
      <c r="Q17" s="13" t="s">
        <v>6</v>
      </c>
      <c r="R17" s="13" t="s">
        <v>6</v>
      </c>
      <c r="S17" s="13" t="s">
        <v>6</v>
      </c>
      <c r="T17" s="13" t="s">
        <v>6</v>
      </c>
      <c r="U17" s="13" t="s">
        <v>6</v>
      </c>
      <c r="V17" s="13" t="s">
        <v>6</v>
      </c>
    </row>
    <row r="18" spans="1:22" x14ac:dyDescent="0.25">
      <c r="A18" t="s">
        <v>278</v>
      </c>
      <c r="B18" s="17" t="str">
        <f>HYPERLINK("#u68476200i!a1","Hoved institution")</f>
        <v>Hoved institution</v>
      </c>
      <c r="C18" s="13"/>
      <c r="D18" s="13"/>
      <c r="E18" s="13"/>
      <c r="F18" s="13"/>
      <c r="G18" s="13"/>
      <c r="H18" s="13"/>
      <c r="I18" s="13"/>
      <c r="J18" s="13"/>
      <c r="K18" s="13"/>
      <c r="L18" s="13"/>
      <c r="M18" s="13"/>
      <c r="N18" s="13"/>
      <c r="O18" s="13"/>
      <c r="P18" s="13"/>
      <c r="Q18" s="13"/>
      <c r="R18" s="13"/>
      <c r="S18" s="13"/>
      <c r="T18" s="13"/>
      <c r="U18" s="13" t="s">
        <v>6</v>
      </c>
      <c r="V18" s="13" t="s">
        <v>6</v>
      </c>
    </row>
    <row r="19" spans="1:22" x14ac:dyDescent="0.25">
      <c r="A19" s="14" t="s">
        <v>279</v>
      </c>
      <c r="B19" s="18" t="str">
        <f>HYPERLINK("#u68496200i!a1","Hoved institution")</f>
        <v>Hoved institution</v>
      </c>
      <c r="C19" s="16"/>
      <c r="D19" s="16"/>
      <c r="E19" s="16"/>
      <c r="F19" s="16"/>
      <c r="G19" s="16"/>
      <c r="H19" s="16"/>
      <c r="I19" s="16"/>
      <c r="J19" s="16"/>
      <c r="K19" s="16"/>
      <c r="L19" s="16"/>
      <c r="M19" s="16"/>
      <c r="N19" s="16"/>
      <c r="O19" s="16"/>
      <c r="P19" s="16"/>
      <c r="Q19" s="16"/>
      <c r="R19" s="16"/>
      <c r="S19" s="16" t="s">
        <v>6</v>
      </c>
      <c r="T19" s="16" t="s">
        <v>6</v>
      </c>
      <c r="U19" s="16" t="s">
        <v>6</v>
      </c>
      <c r="V19" s="16" t="s">
        <v>6</v>
      </c>
    </row>
    <row r="20" spans="1:22" x14ac:dyDescent="0.25">
      <c r="A20" t="s">
        <v>270</v>
      </c>
      <c r="B20" s="17" t="str">
        <f>HYPERLINK("#u64336200i!a1","Hoved institution")</f>
        <v>Hoved institution</v>
      </c>
      <c r="C20" s="13"/>
      <c r="D20" s="13"/>
      <c r="E20" s="13" t="s">
        <v>6</v>
      </c>
      <c r="F20" s="13" t="s">
        <v>6</v>
      </c>
      <c r="G20" s="13"/>
      <c r="H20" s="13"/>
      <c r="I20" s="13"/>
      <c r="J20" s="13"/>
      <c r="K20" s="13"/>
      <c r="L20" s="13"/>
      <c r="M20" s="13"/>
      <c r="N20" s="13"/>
      <c r="O20" s="13"/>
      <c r="P20" s="13"/>
      <c r="Q20" s="13"/>
      <c r="R20" s="13"/>
      <c r="S20" s="13"/>
      <c r="T20" s="13"/>
      <c r="U20" s="13" t="s">
        <v>6</v>
      </c>
      <c r="V20" s="13" t="s">
        <v>6</v>
      </c>
    </row>
    <row r="21" spans="1:22" x14ac:dyDescent="0.25">
      <c r="A21" t="s">
        <v>255</v>
      </c>
      <c r="B21" s="17" t="str">
        <f>HYPERLINK("#u63346000i!a1","Hoved institution")</f>
        <v>Hoved institution</v>
      </c>
      <c r="C21" s="13" t="s">
        <v>6</v>
      </c>
      <c r="D21" s="13" t="s">
        <v>6</v>
      </c>
      <c r="E21" s="13"/>
      <c r="F21" s="13"/>
      <c r="G21" s="13"/>
      <c r="H21" s="13"/>
      <c r="I21" s="13"/>
      <c r="J21" s="13"/>
      <c r="K21" s="13"/>
      <c r="L21" s="13"/>
      <c r="M21" s="13"/>
      <c r="N21" s="13"/>
      <c r="O21" s="13"/>
      <c r="P21" s="13"/>
      <c r="Q21" s="13"/>
      <c r="R21" s="13"/>
      <c r="S21" s="13"/>
      <c r="T21" s="13"/>
      <c r="U21" s="13"/>
      <c r="V21" s="13"/>
    </row>
    <row r="22" spans="1:22" x14ac:dyDescent="0.25">
      <c r="A22" t="s">
        <v>271</v>
      </c>
      <c r="B22" s="17" t="str">
        <f>HYPERLINK("#u64376200i!a1","Hoved institution")</f>
        <v>Hoved institution</v>
      </c>
      <c r="C22" s="13" t="s">
        <v>6</v>
      </c>
      <c r="D22" s="13" t="s">
        <v>6</v>
      </c>
      <c r="E22" s="13" t="s">
        <v>6</v>
      </c>
      <c r="F22" s="13" t="s">
        <v>6</v>
      </c>
      <c r="G22" s="13" t="s">
        <v>6</v>
      </c>
      <c r="H22" s="13" t="s">
        <v>6</v>
      </c>
      <c r="I22" s="13" t="s">
        <v>6</v>
      </c>
      <c r="J22" s="13" t="s">
        <v>6</v>
      </c>
      <c r="K22" s="13" t="s">
        <v>6</v>
      </c>
      <c r="L22" s="13" t="s">
        <v>6</v>
      </c>
      <c r="M22" s="13" t="s">
        <v>6</v>
      </c>
      <c r="N22" s="13" t="s">
        <v>6</v>
      </c>
      <c r="O22" s="13" t="s">
        <v>6</v>
      </c>
      <c r="P22" s="13" t="s">
        <v>6</v>
      </c>
      <c r="Q22" s="13" t="s">
        <v>6</v>
      </c>
      <c r="R22" s="13" t="s">
        <v>6</v>
      </c>
      <c r="S22" s="13" t="s">
        <v>6</v>
      </c>
      <c r="T22" s="13" t="s">
        <v>6</v>
      </c>
      <c r="U22" s="13" t="s">
        <v>6</v>
      </c>
      <c r="V22" s="13" t="s">
        <v>6</v>
      </c>
    </row>
    <row r="23" spans="1:22" x14ac:dyDescent="0.25">
      <c r="A23" t="s">
        <v>256</v>
      </c>
      <c r="B23" s="17" t="str">
        <f>HYPERLINK("#u63406000i!a1","Hoved institution")</f>
        <v>Hoved institution</v>
      </c>
      <c r="C23" s="13"/>
      <c r="D23" s="13"/>
      <c r="E23" s="13" t="s">
        <v>6</v>
      </c>
      <c r="F23" s="13" t="s">
        <v>6</v>
      </c>
      <c r="G23" s="13"/>
      <c r="H23" s="13"/>
      <c r="I23" s="13"/>
      <c r="J23" s="13"/>
      <c r="K23" s="13"/>
      <c r="L23" s="13"/>
      <c r="M23" s="13"/>
      <c r="N23" s="13"/>
      <c r="O23" s="13"/>
      <c r="P23" s="13"/>
      <c r="Q23" s="13"/>
      <c r="R23" s="13"/>
      <c r="S23" s="13"/>
      <c r="T23" s="13"/>
      <c r="U23" s="13"/>
      <c r="V23" s="13"/>
    </row>
    <row r="24" spans="1:22" x14ac:dyDescent="0.25">
      <c r="A24" t="s">
        <v>272</v>
      </c>
      <c r="B24" s="17" t="str">
        <f>HYPERLINK("#u64416200i!a1","Hoved institution")</f>
        <v>Hoved institution</v>
      </c>
      <c r="C24" s="13" t="s">
        <v>6</v>
      </c>
      <c r="D24" s="13" t="s">
        <v>6</v>
      </c>
      <c r="E24" s="13" t="s">
        <v>6</v>
      </c>
      <c r="F24" s="13" t="s">
        <v>6</v>
      </c>
      <c r="G24" s="12">
        <v>0.14000000000000001</v>
      </c>
      <c r="H24" s="13">
        <v>10</v>
      </c>
      <c r="I24" s="12">
        <v>0.25</v>
      </c>
      <c r="J24" s="13">
        <v>11</v>
      </c>
      <c r="K24" s="13" t="s">
        <v>6</v>
      </c>
      <c r="L24" s="13" t="s">
        <v>6</v>
      </c>
      <c r="M24" s="13" t="s">
        <v>6</v>
      </c>
      <c r="N24" s="13" t="s">
        <v>6</v>
      </c>
      <c r="O24" s="12">
        <v>0.09</v>
      </c>
      <c r="P24" s="13">
        <v>18</v>
      </c>
      <c r="Q24" s="12">
        <v>0.23</v>
      </c>
      <c r="R24" s="13">
        <v>30</v>
      </c>
      <c r="S24" s="12">
        <v>0.23</v>
      </c>
      <c r="T24" s="13">
        <v>38</v>
      </c>
      <c r="U24" s="12">
        <v>0.33</v>
      </c>
      <c r="V24" s="13">
        <v>29</v>
      </c>
    </row>
    <row r="25" spans="1:22" x14ac:dyDescent="0.25">
      <c r="A25" t="s">
        <v>257</v>
      </c>
      <c r="B25" s="17" t="str">
        <f>HYPERLINK("#u63426000i!a1","Hoved institution")</f>
        <v>Hoved institution</v>
      </c>
      <c r="C25" s="13" t="s">
        <v>6</v>
      </c>
      <c r="D25" s="13" t="s">
        <v>6</v>
      </c>
      <c r="E25" s="13" t="s">
        <v>6</v>
      </c>
      <c r="F25" s="13" t="s">
        <v>6</v>
      </c>
      <c r="G25" s="13" t="s">
        <v>6</v>
      </c>
      <c r="H25" s="13" t="s">
        <v>6</v>
      </c>
      <c r="I25" s="13" t="s">
        <v>6</v>
      </c>
      <c r="J25" s="13" t="s">
        <v>6</v>
      </c>
      <c r="K25" s="13"/>
      <c r="L25" s="13"/>
      <c r="M25" s="13"/>
      <c r="N25" s="13"/>
      <c r="O25" s="13" t="s">
        <v>6</v>
      </c>
      <c r="P25" s="13" t="s">
        <v>6</v>
      </c>
      <c r="Q25" s="13"/>
      <c r="R25" s="13"/>
      <c r="S25" s="13"/>
      <c r="T25" s="13"/>
      <c r="U25" s="13"/>
      <c r="V25" s="13"/>
    </row>
    <row r="26" spans="1:22" x14ac:dyDescent="0.25">
      <c r="A26" t="s">
        <v>273</v>
      </c>
      <c r="B26" s="17" t="str">
        <f>HYPERLINK("#u64426200i!a1","Hoved institution")</f>
        <v>Hoved institution</v>
      </c>
      <c r="C26" s="13" t="s">
        <v>6</v>
      </c>
      <c r="D26" s="13" t="s">
        <v>6</v>
      </c>
      <c r="E26" s="12">
        <v>0.28000000000000003</v>
      </c>
      <c r="F26" s="13">
        <v>30</v>
      </c>
      <c r="G26" s="12">
        <v>0.25</v>
      </c>
      <c r="H26" s="13">
        <v>18</v>
      </c>
      <c r="I26" s="12">
        <v>0.18</v>
      </c>
      <c r="J26" s="13">
        <v>33</v>
      </c>
      <c r="K26" s="12">
        <v>0.25</v>
      </c>
      <c r="L26" s="13">
        <v>35</v>
      </c>
      <c r="M26" s="12">
        <v>0.09</v>
      </c>
      <c r="N26" s="13">
        <v>40</v>
      </c>
      <c r="O26" s="12">
        <v>0.2</v>
      </c>
      <c r="P26" s="13">
        <v>50</v>
      </c>
      <c r="Q26" s="12">
        <v>0.24</v>
      </c>
      <c r="R26" s="13">
        <v>61</v>
      </c>
      <c r="S26" s="12">
        <v>0.19</v>
      </c>
      <c r="T26" s="13">
        <v>55</v>
      </c>
      <c r="U26" s="12">
        <v>0.19</v>
      </c>
      <c r="V26" s="13">
        <v>55</v>
      </c>
    </row>
    <row r="27" spans="1:22" x14ac:dyDescent="0.25">
      <c r="A27" t="s">
        <v>274</v>
      </c>
      <c r="B27" s="17" t="str">
        <f>HYPERLINK("#u64436200i!a1","Hoved institution")</f>
        <v>Hoved institution</v>
      </c>
      <c r="C27" s="12">
        <v>0.09</v>
      </c>
      <c r="D27" s="13">
        <v>34</v>
      </c>
      <c r="E27" s="12">
        <v>0.15</v>
      </c>
      <c r="F27" s="13">
        <v>42</v>
      </c>
      <c r="G27" s="12">
        <v>0.14000000000000001</v>
      </c>
      <c r="H27" s="13">
        <v>37</v>
      </c>
      <c r="I27" s="12">
        <v>0.15</v>
      </c>
      <c r="J27" s="13">
        <v>43</v>
      </c>
      <c r="K27" s="12">
        <v>0.16</v>
      </c>
      <c r="L27" s="13">
        <v>45</v>
      </c>
      <c r="M27" s="12">
        <v>0.08</v>
      </c>
      <c r="N27" s="13">
        <v>49</v>
      </c>
      <c r="O27" s="12">
        <v>0.14000000000000001</v>
      </c>
      <c r="P27" s="13">
        <v>37</v>
      </c>
      <c r="Q27" s="12">
        <v>0.1</v>
      </c>
      <c r="R27" s="13">
        <v>29</v>
      </c>
      <c r="S27" s="12">
        <v>0.16</v>
      </c>
      <c r="T27" s="13">
        <v>24</v>
      </c>
      <c r="U27" s="12">
        <v>7.0000000000000007E-2</v>
      </c>
      <c r="V27" s="13">
        <v>18</v>
      </c>
    </row>
    <row r="28" spans="1:22" x14ac:dyDescent="0.25">
      <c r="A28" t="s">
        <v>258</v>
      </c>
      <c r="B28" s="17" t="str">
        <f>HYPERLINK("#u63436000i!a1","Hoved institution")</f>
        <v>Hoved institution</v>
      </c>
      <c r="C28" s="13" t="s">
        <v>6</v>
      </c>
      <c r="D28" s="13" t="s">
        <v>6</v>
      </c>
      <c r="E28" s="13" t="s">
        <v>6</v>
      </c>
      <c r="F28" s="13" t="s">
        <v>6</v>
      </c>
      <c r="G28" s="13" t="s">
        <v>6</v>
      </c>
      <c r="H28" s="13" t="s">
        <v>6</v>
      </c>
      <c r="I28" s="13" t="s">
        <v>6</v>
      </c>
      <c r="J28" s="13" t="s">
        <v>6</v>
      </c>
      <c r="K28" s="13" t="s">
        <v>6</v>
      </c>
      <c r="L28" s="13" t="s">
        <v>6</v>
      </c>
      <c r="M28" s="13" t="s">
        <v>6</v>
      </c>
      <c r="N28" s="13" t="s">
        <v>6</v>
      </c>
      <c r="O28" s="13" t="s">
        <v>6</v>
      </c>
      <c r="P28" s="13" t="s">
        <v>6</v>
      </c>
      <c r="Q28" s="13"/>
      <c r="R28" s="13"/>
      <c r="S28" s="13" t="s">
        <v>6</v>
      </c>
      <c r="T28" s="13" t="s">
        <v>6</v>
      </c>
      <c r="U28" s="13" t="s">
        <v>6</v>
      </c>
      <c r="V28" s="13" t="s">
        <v>6</v>
      </c>
    </row>
    <row r="29" spans="1:22" x14ac:dyDescent="0.25">
      <c r="A29" t="s">
        <v>259</v>
      </c>
      <c r="B29" s="17" t="str">
        <f>HYPERLINK("#u63466000i!a1","Hoved institution")</f>
        <v>Hoved institution</v>
      </c>
      <c r="C29" s="13" t="s">
        <v>6</v>
      </c>
      <c r="D29" s="13" t="s">
        <v>6</v>
      </c>
      <c r="E29" s="13" t="s">
        <v>6</v>
      </c>
      <c r="F29" s="13" t="s">
        <v>6</v>
      </c>
      <c r="G29" s="13"/>
      <c r="H29" s="13"/>
      <c r="I29" s="13" t="s">
        <v>6</v>
      </c>
      <c r="J29" s="13" t="s">
        <v>6</v>
      </c>
      <c r="K29" s="13"/>
      <c r="L29" s="13"/>
      <c r="M29" s="13"/>
      <c r="N29" s="13"/>
      <c r="O29" s="13"/>
      <c r="P29" s="13"/>
      <c r="Q29" s="13"/>
      <c r="R29" s="13"/>
      <c r="S29" s="13" t="s">
        <v>6</v>
      </c>
      <c r="T29" s="13" t="s">
        <v>6</v>
      </c>
      <c r="U29" s="13" t="s">
        <v>6</v>
      </c>
      <c r="V29" s="13" t="s">
        <v>6</v>
      </c>
    </row>
    <row r="30" spans="1:22" x14ac:dyDescent="0.25">
      <c r="A30" t="s">
        <v>275</v>
      </c>
      <c r="B30" s="17" t="str">
        <f>HYPERLINK("#u64466200i!a1","Hoved institution")</f>
        <v>Hoved institution</v>
      </c>
      <c r="C30" s="12">
        <v>0.27</v>
      </c>
      <c r="D30" s="13">
        <v>41</v>
      </c>
      <c r="E30" s="12">
        <v>0.19</v>
      </c>
      <c r="F30" s="13">
        <v>51</v>
      </c>
      <c r="G30" s="12">
        <v>0.19</v>
      </c>
      <c r="H30" s="13">
        <v>38</v>
      </c>
      <c r="I30" s="12">
        <v>0.11</v>
      </c>
      <c r="J30" s="13">
        <v>47</v>
      </c>
      <c r="K30" s="12">
        <v>0.15</v>
      </c>
      <c r="L30" s="13">
        <v>44</v>
      </c>
      <c r="M30" s="12">
        <v>0.09</v>
      </c>
      <c r="N30" s="13">
        <v>41</v>
      </c>
      <c r="O30" s="12">
        <v>0.08</v>
      </c>
      <c r="P30" s="13">
        <v>28</v>
      </c>
      <c r="Q30" s="12">
        <v>0.14000000000000001</v>
      </c>
      <c r="R30" s="13">
        <v>32</v>
      </c>
      <c r="S30" s="12">
        <v>0.15</v>
      </c>
      <c r="T30" s="13">
        <v>33</v>
      </c>
      <c r="U30" s="12">
        <v>0.05</v>
      </c>
      <c r="V30" s="13">
        <v>25</v>
      </c>
    </row>
    <row r="31" spans="1:22" x14ac:dyDescent="0.25">
      <c r="A31" t="s">
        <v>260</v>
      </c>
      <c r="B31" s="17" t="str">
        <f>HYPERLINK("#u63476000i!a1","Hoved institution")</f>
        <v>Hoved institution</v>
      </c>
      <c r="C31" s="13"/>
      <c r="D31" s="13"/>
      <c r="E31" s="13" t="s">
        <v>6</v>
      </c>
      <c r="F31" s="13" t="s">
        <v>6</v>
      </c>
      <c r="G31" s="13"/>
      <c r="H31" s="13"/>
      <c r="I31" s="13"/>
      <c r="J31" s="13"/>
      <c r="K31" s="13"/>
      <c r="L31" s="13"/>
      <c r="M31" s="13"/>
      <c r="N31" s="13"/>
      <c r="O31" s="13"/>
      <c r="P31" s="13"/>
      <c r="Q31" s="13"/>
      <c r="R31" s="13"/>
      <c r="S31" s="13"/>
      <c r="T31" s="13"/>
      <c r="U31" s="13"/>
      <c r="V31" s="13"/>
    </row>
    <row r="32" spans="1:22" x14ac:dyDescent="0.25">
      <c r="A32" t="s">
        <v>276</v>
      </c>
      <c r="B32" s="17" t="str">
        <f>HYPERLINK("#u64476200i!a1","Hoved institution")</f>
        <v>Hoved institution</v>
      </c>
      <c r="C32" s="13"/>
      <c r="D32" s="13"/>
      <c r="E32" s="13"/>
      <c r="F32" s="13"/>
      <c r="G32" s="13"/>
      <c r="H32" s="13"/>
      <c r="I32" s="13"/>
      <c r="J32" s="13"/>
      <c r="K32" s="13" t="s">
        <v>6</v>
      </c>
      <c r="L32" s="13" t="s">
        <v>6</v>
      </c>
      <c r="M32" s="13"/>
      <c r="N32" s="13"/>
      <c r="O32" s="13"/>
      <c r="P32" s="13"/>
      <c r="Q32" s="13"/>
      <c r="R32" s="13"/>
      <c r="S32" s="13"/>
      <c r="T32" s="13"/>
      <c r="U32" s="13"/>
      <c r="V32" s="13"/>
    </row>
    <row r="33" spans="1:22" x14ac:dyDescent="0.25">
      <c r="A33" t="s">
        <v>261</v>
      </c>
      <c r="B33" s="17" t="str">
        <f>HYPERLINK("#u63486000i!a1","Hoved institution")</f>
        <v>Hoved institution</v>
      </c>
      <c r="C33" s="13" t="s">
        <v>6</v>
      </c>
      <c r="D33" s="13" t="s">
        <v>6</v>
      </c>
      <c r="E33" s="13" t="s">
        <v>6</v>
      </c>
      <c r="F33" s="13" t="s">
        <v>6</v>
      </c>
      <c r="G33" s="13"/>
      <c r="H33" s="13"/>
      <c r="I33" s="13" t="s">
        <v>6</v>
      </c>
      <c r="J33" s="13" t="s">
        <v>6</v>
      </c>
      <c r="K33" s="13"/>
      <c r="L33" s="13"/>
      <c r="M33" s="13"/>
      <c r="N33" s="13"/>
      <c r="O33" s="13"/>
      <c r="P33" s="13"/>
      <c r="Q33" s="13"/>
      <c r="R33" s="13"/>
      <c r="S33" s="13"/>
      <c r="T33" s="13"/>
      <c r="U33" s="13"/>
      <c r="V33" s="13"/>
    </row>
    <row r="34" spans="1:22" ht="15.75" thickBot="1" x14ac:dyDescent="0.3">
      <c r="A34" s="6" t="s">
        <v>277</v>
      </c>
      <c r="B34" s="9" t="str">
        <f>HYPERLINK("#u64486200i!a1","Hoved institution")</f>
        <v>Hoved institution</v>
      </c>
      <c r="C34" s="11" t="s">
        <v>6</v>
      </c>
      <c r="D34" s="11" t="s">
        <v>6</v>
      </c>
      <c r="E34" s="11" t="s">
        <v>6</v>
      </c>
      <c r="F34" s="11" t="s">
        <v>6</v>
      </c>
      <c r="G34" s="10">
        <v>0.16</v>
      </c>
      <c r="H34" s="11">
        <v>15</v>
      </c>
      <c r="I34" s="10">
        <v>0.18</v>
      </c>
      <c r="J34" s="11">
        <v>21</v>
      </c>
      <c r="K34" s="11" t="s">
        <v>6</v>
      </c>
      <c r="L34" s="11" t="s">
        <v>6</v>
      </c>
      <c r="M34" s="11" t="s">
        <v>6</v>
      </c>
      <c r="N34" s="11" t="s">
        <v>6</v>
      </c>
      <c r="O34" s="10">
        <v>0.11</v>
      </c>
      <c r="P34" s="11">
        <v>13</v>
      </c>
      <c r="Q34" s="10">
        <v>0.06</v>
      </c>
      <c r="R34" s="11">
        <v>12</v>
      </c>
      <c r="S34" s="11" t="s">
        <v>6</v>
      </c>
      <c r="T34" s="11" t="s">
        <v>6</v>
      </c>
      <c r="U34" s="10">
        <v>0.28000000000000003</v>
      </c>
      <c r="V34" s="11">
        <v>11</v>
      </c>
    </row>
  </sheetData>
  <sortState ref="A5:V34">
    <sortCondition ref="A1"/>
  </sortState>
  <pageMargins left="0.7" right="0.7" top="0.75" bottom="0.75" header="0.3" footer="0.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0.25</v>
      </c>
      <c r="C5" s="11">
        <v>19</v>
      </c>
      <c r="D5" s="10">
        <v>0.12</v>
      </c>
      <c r="E5" s="11">
        <v>27</v>
      </c>
      <c r="F5" s="10">
        <v>0.17</v>
      </c>
      <c r="G5" s="11">
        <v>29</v>
      </c>
      <c r="H5" s="10">
        <v>0.04</v>
      </c>
      <c r="I5" s="11">
        <v>21</v>
      </c>
      <c r="J5" s="10">
        <v>0.05</v>
      </c>
      <c r="K5" s="11">
        <v>24</v>
      </c>
      <c r="L5" s="10">
        <v>0.11</v>
      </c>
      <c r="M5" s="11">
        <v>33</v>
      </c>
      <c r="N5" s="10">
        <v>0.24</v>
      </c>
      <c r="O5" s="11">
        <v>31</v>
      </c>
      <c r="P5" s="10">
        <v>0.18</v>
      </c>
      <c r="Q5" s="11">
        <v>42</v>
      </c>
      <c r="R5" s="10">
        <v>0.27</v>
      </c>
      <c r="S5" s="11">
        <v>32</v>
      </c>
      <c r="T5" s="10">
        <v>0.14000000000000001</v>
      </c>
      <c r="U5" s="11">
        <v>34</v>
      </c>
    </row>
  </sheetData>
  <sortState ref="A5:U5">
    <sortCondition ref="A1"/>
  </sortState>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0.22</v>
      </c>
      <c r="C5" s="11">
        <v>11</v>
      </c>
      <c r="D5" s="10">
        <v>0.25</v>
      </c>
      <c r="E5" s="11">
        <v>15</v>
      </c>
      <c r="F5" s="11" t="s">
        <v>6</v>
      </c>
      <c r="G5" s="11" t="s">
        <v>6</v>
      </c>
      <c r="H5" s="11" t="s">
        <v>6</v>
      </c>
      <c r="I5" s="11" t="s">
        <v>6</v>
      </c>
      <c r="J5" s="11" t="s">
        <v>6</v>
      </c>
      <c r="K5" s="11" t="s">
        <v>6</v>
      </c>
      <c r="L5" s="10">
        <v>0.04</v>
      </c>
      <c r="M5" s="11">
        <v>11</v>
      </c>
      <c r="N5" s="10">
        <v>0.1</v>
      </c>
      <c r="O5" s="11">
        <v>11</v>
      </c>
      <c r="P5" s="10">
        <v>0.17</v>
      </c>
      <c r="Q5" s="11">
        <v>11</v>
      </c>
      <c r="R5" s="11" t="s">
        <v>6</v>
      </c>
      <c r="S5" s="11" t="s">
        <v>6</v>
      </c>
      <c r="T5" s="11" t="s">
        <v>6</v>
      </c>
      <c r="U5" s="11" t="s">
        <v>6</v>
      </c>
    </row>
  </sheetData>
  <sortState ref="A5:U5">
    <sortCondition ref="A1"/>
  </sortState>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3" t="s">
        <v>6</v>
      </c>
      <c r="C5" s="13" t="s">
        <v>6</v>
      </c>
      <c r="D5" s="12">
        <v>0.08</v>
      </c>
      <c r="E5" s="13">
        <v>10</v>
      </c>
      <c r="F5" s="12">
        <v>0.11</v>
      </c>
      <c r="G5" s="13">
        <v>25</v>
      </c>
      <c r="H5" s="12">
        <v>7.0000000000000007E-2</v>
      </c>
      <c r="I5" s="13">
        <v>18</v>
      </c>
      <c r="J5" s="12">
        <v>0.19</v>
      </c>
      <c r="K5" s="13">
        <v>11</v>
      </c>
      <c r="L5" s="13" t="s">
        <v>6</v>
      </c>
      <c r="M5" s="13" t="s">
        <v>6</v>
      </c>
      <c r="N5" s="13" t="s">
        <v>6</v>
      </c>
      <c r="O5" s="13" t="s">
        <v>6</v>
      </c>
      <c r="P5" s="13" t="s">
        <v>6</v>
      </c>
      <c r="Q5" s="13" t="s">
        <v>6</v>
      </c>
      <c r="R5" s="13" t="s">
        <v>6</v>
      </c>
      <c r="S5" s="13" t="s">
        <v>6</v>
      </c>
      <c r="T5" s="13" t="s">
        <v>6</v>
      </c>
      <c r="U5" s="13" t="s">
        <v>6</v>
      </c>
    </row>
    <row r="6" spans="1:21" ht="15.75" thickBot="1" x14ac:dyDescent="0.3">
      <c r="A6" s="6" t="s">
        <v>27</v>
      </c>
      <c r="B6" s="10">
        <v>0.11</v>
      </c>
      <c r="C6" s="11">
        <v>27</v>
      </c>
      <c r="D6" s="10">
        <v>0.1</v>
      </c>
      <c r="E6" s="11">
        <v>36</v>
      </c>
      <c r="F6" s="10">
        <v>0.1</v>
      </c>
      <c r="G6" s="11">
        <v>47</v>
      </c>
      <c r="H6" s="10">
        <v>0.1</v>
      </c>
      <c r="I6" s="11">
        <v>38</v>
      </c>
      <c r="J6" s="10">
        <v>0.02</v>
      </c>
      <c r="K6" s="11">
        <v>22</v>
      </c>
      <c r="L6" s="10">
        <v>0.04</v>
      </c>
      <c r="M6" s="11">
        <v>46</v>
      </c>
      <c r="N6" s="10">
        <v>0.06</v>
      </c>
      <c r="O6" s="11">
        <v>30</v>
      </c>
      <c r="P6" s="10">
        <v>0.03</v>
      </c>
      <c r="Q6" s="11">
        <v>26</v>
      </c>
      <c r="R6" s="10">
        <v>7.0000000000000007E-2</v>
      </c>
      <c r="S6" s="11">
        <v>32</v>
      </c>
      <c r="T6" s="10">
        <v>0.09</v>
      </c>
      <c r="U6" s="11">
        <v>44</v>
      </c>
    </row>
  </sheetData>
  <sortState ref="A5:U6">
    <sortCondition ref="A1"/>
  </sortState>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0.04</v>
      </c>
      <c r="C5" s="11">
        <v>21</v>
      </c>
      <c r="D5" s="10">
        <v>0.03</v>
      </c>
      <c r="E5" s="11">
        <v>19</v>
      </c>
      <c r="F5" s="10">
        <v>7.0000000000000007E-2</v>
      </c>
      <c r="G5" s="11">
        <v>16</v>
      </c>
      <c r="H5" s="10">
        <v>0.03</v>
      </c>
      <c r="I5" s="11">
        <v>12</v>
      </c>
      <c r="J5" s="10">
        <v>0</v>
      </c>
      <c r="K5" s="11">
        <v>16</v>
      </c>
      <c r="L5" s="10">
        <v>0</v>
      </c>
      <c r="M5" s="11">
        <v>12</v>
      </c>
      <c r="N5" s="10">
        <v>0</v>
      </c>
      <c r="O5" s="11">
        <v>13</v>
      </c>
      <c r="P5" s="11" t="s">
        <v>6</v>
      </c>
      <c r="Q5" s="11" t="s">
        <v>6</v>
      </c>
      <c r="R5" s="10">
        <v>7.0000000000000007E-2</v>
      </c>
      <c r="S5" s="11">
        <v>15</v>
      </c>
      <c r="T5" s="10">
        <v>0.02</v>
      </c>
      <c r="U5" s="11">
        <v>26</v>
      </c>
    </row>
  </sheetData>
  <sortState ref="A5:U5">
    <sortCondition ref="A1"/>
  </sortState>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0.13</v>
      </c>
      <c r="C5" s="16">
        <v>62</v>
      </c>
      <c r="D5" s="15">
        <v>0.12</v>
      </c>
      <c r="E5" s="16">
        <v>91</v>
      </c>
      <c r="F5" s="15">
        <v>0.13</v>
      </c>
      <c r="G5" s="16">
        <v>60</v>
      </c>
      <c r="H5" s="15">
        <v>0.1</v>
      </c>
      <c r="I5" s="16">
        <v>63</v>
      </c>
      <c r="J5" s="15">
        <v>0.04</v>
      </c>
      <c r="K5" s="16">
        <v>43</v>
      </c>
      <c r="L5" s="15">
        <v>0.03</v>
      </c>
      <c r="M5" s="16">
        <v>59</v>
      </c>
      <c r="N5" s="15">
        <v>0.01</v>
      </c>
      <c r="O5" s="16">
        <v>47</v>
      </c>
      <c r="P5" s="15">
        <v>0.11</v>
      </c>
      <c r="Q5" s="16">
        <v>33</v>
      </c>
      <c r="R5" s="15">
        <v>0.14000000000000001</v>
      </c>
      <c r="S5" s="16">
        <v>32</v>
      </c>
      <c r="T5" s="15">
        <v>0.12</v>
      </c>
      <c r="U5" s="16">
        <v>47</v>
      </c>
    </row>
    <row r="6" spans="1:21" ht="15.75" thickBot="1" x14ac:dyDescent="0.3">
      <c r="A6" s="6" t="s">
        <v>7</v>
      </c>
      <c r="B6" s="11"/>
      <c r="C6" s="11"/>
      <c r="D6" s="11"/>
      <c r="E6" s="11"/>
      <c r="F6" s="11"/>
      <c r="G6" s="11"/>
      <c r="H6" s="11"/>
      <c r="I6" s="11"/>
      <c r="J6" s="11"/>
      <c r="K6" s="11"/>
      <c r="L6" s="11"/>
      <c r="M6" s="11"/>
      <c r="N6" s="11"/>
      <c r="O6" s="11"/>
      <c r="P6" s="11"/>
      <c r="Q6" s="11"/>
      <c r="R6" s="11" t="s">
        <v>6</v>
      </c>
      <c r="S6" s="11" t="s">
        <v>6</v>
      </c>
      <c r="T6" s="10">
        <v>0.13</v>
      </c>
      <c r="U6" s="11">
        <v>18</v>
      </c>
    </row>
  </sheetData>
  <sortState ref="A5:U6">
    <sortCondition ref="A1"/>
  </sortState>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1" t="s">
        <v>6</v>
      </c>
      <c r="G5" s="11" t="s">
        <v>6</v>
      </c>
      <c r="H5" s="10">
        <v>0.15</v>
      </c>
      <c r="I5" s="11">
        <v>21</v>
      </c>
      <c r="J5" s="10">
        <v>0.05</v>
      </c>
      <c r="K5" s="11">
        <v>12</v>
      </c>
      <c r="L5" s="10">
        <v>0</v>
      </c>
      <c r="M5" s="11">
        <v>14</v>
      </c>
      <c r="N5" s="10">
        <v>0.05</v>
      </c>
      <c r="O5" s="11">
        <v>13</v>
      </c>
      <c r="P5" s="10">
        <v>0.12</v>
      </c>
      <c r="Q5" s="11">
        <v>12</v>
      </c>
      <c r="R5" s="10">
        <v>0.32</v>
      </c>
      <c r="S5" s="11">
        <v>12</v>
      </c>
      <c r="T5" s="10">
        <v>0.34</v>
      </c>
      <c r="U5" s="11">
        <v>12</v>
      </c>
    </row>
  </sheetData>
  <sortState ref="A5:U5">
    <sortCondition ref="A1"/>
  </sortState>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0.21</v>
      </c>
      <c r="C5" s="11">
        <v>12</v>
      </c>
      <c r="D5" s="10">
        <v>0.11</v>
      </c>
      <c r="E5" s="11">
        <v>23</v>
      </c>
      <c r="F5" s="10">
        <v>7.0000000000000007E-2</v>
      </c>
      <c r="G5" s="11">
        <v>17</v>
      </c>
      <c r="H5" s="10">
        <v>0.09</v>
      </c>
      <c r="I5" s="11">
        <v>19</v>
      </c>
      <c r="J5" s="10">
        <v>7.0000000000000007E-2</v>
      </c>
      <c r="K5" s="11">
        <v>24</v>
      </c>
      <c r="L5" s="10">
        <v>0.05</v>
      </c>
      <c r="M5" s="11">
        <v>29</v>
      </c>
      <c r="N5" s="10">
        <v>0.09</v>
      </c>
      <c r="O5" s="11">
        <v>31</v>
      </c>
      <c r="P5" s="10">
        <v>0.17</v>
      </c>
      <c r="Q5" s="11">
        <v>38</v>
      </c>
      <c r="R5" s="10">
        <v>0.17</v>
      </c>
      <c r="S5" s="11">
        <v>23</v>
      </c>
      <c r="T5" s="10">
        <v>0.23</v>
      </c>
      <c r="U5" s="11">
        <v>22</v>
      </c>
    </row>
  </sheetData>
  <sortState ref="A5:U5">
    <sortCondition ref="A1"/>
  </sortState>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4"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370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0.05</v>
      </c>
      <c r="C5" s="11">
        <v>101</v>
      </c>
      <c r="D5" s="10">
        <v>0.04</v>
      </c>
      <c r="E5" s="11">
        <v>97</v>
      </c>
      <c r="F5" s="10">
        <v>0.08</v>
      </c>
      <c r="G5" s="11">
        <v>98</v>
      </c>
      <c r="H5" s="10">
        <v>0.04</v>
      </c>
      <c r="I5" s="11">
        <v>97</v>
      </c>
      <c r="J5" s="10">
        <v>0.05</v>
      </c>
      <c r="K5" s="11">
        <v>97</v>
      </c>
      <c r="L5" s="10">
        <v>0.01</v>
      </c>
      <c r="M5" s="11">
        <v>122</v>
      </c>
      <c r="N5" s="10">
        <v>0.03</v>
      </c>
      <c r="O5" s="11">
        <v>127</v>
      </c>
      <c r="P5" s="10">
        <v>0.09</v>
      </c>
      <c r="Q5" s="11">
        <v>120</v>
      </c>
      <c r="R5" s="10">
        <v>0.09</v>
      </c>
      <c r="S5" s="11">
        <v>137</v>
      </c>
      <c r="T5" s="10">
        <v>0.13</v>
      </c>
      <c r="U5" s="11">
        <v>31</v>
      </c>
    </row>
  </sheetData>
  <sortState ref="A5:U5">
    <sortCondition ref="A1"/>
  </sortState>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51.7109375" bestFit="1" customWidth="1"/>
    <col min="2" max="2" width="5" bestFit="1" customWidth="1"/>
    <col min="3" max="3" width="2.42578125" bestFit="1" customWidth="1"/>
  </cols>
  <sheetData>
    <row r="1" spans="1:3" x14ac:dyDescent="0.25">
      <c r="A1" s="2" t="str">
        <f>HYPERLINK("#u422!a1","Tilbage til Landbrug, skovbrug og veterinær (nat.), kand.")</f>
        <v>Tilbage til Landbrug, skovbrug og veterinær (nat.), kand.</v>
      </c>
    </row>
    <row r="2" spans="1:3" ht="15.75" thickBot="1" x14ac:dyDescent="0.3">
      <c r="A2" s="1" t="s">
        <v>369</v>
      </c>
      <c r="B2" s="1"/>
    </row>
    <row r="3" spans="1:3" x14ac:dyDescent="0.25">
      <c r="A3" s="3"/>
      <c r="B3" s="7">
        <v>2002</v>
      </c>
      <c r="C3" s="7"/>
    </row>
    <row r="4" spans="1:3" x14ac:dyDescent="0.25">
      <c r="A4" s="4"/>
      <c r="B4" s="8" t="s">
        <v>1</v>
      </c>
      <c r="C4" s="8" t="s">
        <v>2</v>
      </c>
    </row>
    <row r="5" spans="1:3" ht="15.75" thickBot="1" x14ac:dyDescent="0.3">
      <c r="A5" s="6" t="s">
        <v>27</v>
      </c>
      <c r="B5" s="11" t="s">
        <v>6</v>
      </c>
      <c r="C5" s="11" t="s">
        <v>6</v>
      </c>
    </row>
  </sheetData>
  <sortState ref="A5:C5">
    <sortCondition ref="A1"/>
  </sortState>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6.8554687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368</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t="s">
        <v>6</v>
      </c>
      <c r="E5" s="11" t="s">
        <v>6</v>
      </c>
      <c r="F5" s="11" t="s">
        <v>6</v>
      </c>
      <c r="G5" s="11" t="s">
        <v>6</v>
      </c>
      <c r="H5" s="10">
        <v>0.22</v>
      </c>
      <c r="I5" s="11">
        <v>15</v>
      </c>
      <c r="J5" s="10">
        <v>0.04</v>
      </c>
      <c r="K5" s="11">
        <v>10</v>
      </c>
      <c r="L5" s="10">
        <v>0.09</v>
      </c>
      <c r="M5" s="11">
        <v>16</v>
      </c>
      <c r="N5" s="10">
        <v>0.12</v>
      </c>
      <c r="O5" s="11">
        <v>19</v>
      </c>
      <c r="P5" s="10">
        <v>0.1</v>
      </c>
      <c r="Q5" s="11">
        <v>30</v>
      </c>
      <c r="R5" s="10">
        <v>0.09</v>
      </c>
      <c r="S5" s="11">
        <v>36</v>
      </c>
      <c r="T5" s="10">
        <v>0.11</v>
      </c>
      <c r="U5" s="11">
        <v>35</v>
      </c>
    </row>
  </sheetData>
  <sortState ref="A5:U5">
    <sortCondition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heetViews>
  <sheetFormatPr defaultRowHeight="15" x14ac:dyDescent="0.25"/>
  <cols>
    <col min="1" max="1" width="54.855468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69</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241</v>
      </c>
      <c r="B5" s="17" t="str">
        <f>HYPERLINK("#u61376200i!a1","Hoved institution")</f>
        <v>Hoved institution</v>
      </c>
      <c r="C5" s="13"/>
      <c r="D5" s="13"/>
      <c r="E5" s="13"/>
      <c r="F5" s="13"/>
      <c r="G5" s="13"/>
      <c r="H5" s="13"/>
      <c r="I5" s="13"/>
      <c r="J5" s="13"/>
      <c r="K5" s="13"/>
      <c r="L5" s="13"/>
      <c r="M5" s="13"/>
      <c r="N5" s="13"/>
      <c r="O5" s="13"/>
      <c r="P5" s="13"/>
      <c r="Q5" s="13"/>
      <c r="R5" s="13"/>
      <c r="S5" s="13"/>
      <c r="T5" s="13"/>
      <c r="U5" s="13" t="s">
        <v>6</v>
      </c>
      <c r="V5" s="13" t="s">
        <v>6</v>
      </c>
    </row>
    <row r="6" spans="1:22" x14ac:dyDescent="0.25">
      <c r="A6" t="s">
        <v>237</v>
      </c>
      <c r="B6" s="17" t="str">
        <f>HYPERLINK("#u61106200i!a1","Hoved institution")</f>
        <v>Hoved institution</v>
      </c>
      <c r="C6" s="12">
        <v>7.0000000000000007E-2</v>
      </c>
      <c r="D6" s="13">
        <v>59</v>
      </c>
      <c r="E6" s="12">
        <v>0.09</v>
      </c>
      <c r="F6" s="13">
        <v>67</v>
      </c>
      <c r="G6" s="12">
        <v>0.09</v>
      </c>
      <c r="H6" s="13">
        <v>65</v>
      </c>
      <c r="I6" s="12">
        <v>0.05</v>
      </c>
      <c r="J6" s="13">
        <v>52</v>
      </c>
      <c r="K6" s="12">
        <v>0.02</v>
      </c>
      <c r="L6" s="13">
        <v>61</v>
      </c>
      <c r="M6" s="12">
        <v>0.03</v>
      </c>
      <c r="N6" s="13">
        <v>105</v>
      </c>
      <c r="O6" s="12">
        <v>0.03</v>
      </c>
      <c r="P6" s="13">
        <v>127</v>
      </c>
      <c r="Q6" s="12">
        <v>7.0000000000000007E-2</v>
      </c>
      <c r="R6" s="13">
        <v>121</v>
      </c>
      <c r="S6" s="12">
        <v>0.15</v>
      </c>
      <c r="T6" s="13">
        <v>91</v>
      </c>
      <c r="U6" s="12">
        <v>0.16</v>
      </c>
      <c r="V6" s="13">
        <v>72</v>
      </c>
    </row>
    <row r="7" spans="1:22" x14ac:dyDescent="0.25">
      <c r="A7" t="s">
        <v>244</v>
      </c>
      <c r="B7" s="17" t="str">
        <f>HYPERLINK("#u61446200i!a1","Hoved institution")</f>
        <v>Hoved institution</v>
      </c>
      <c r="C7" s="12">
        <v>0.18</v>
      </c>
      <c r="D7" s="13">
        <v>21</v>
      </c>
      <c r="E7" s="12">
        <v>0.2</v>
      </c>
      <c r="F7" s="13">
        <v>24</v>
      </c>
      <c r="G7" s="12">
        <v>0.14000000000000001</v>
      </c>
      <c r="H7" s="13">
        <v>31</v>
      </c>
      <c r="I7" s="12">
        <v>0.16</v>
      </c>
      <c r="J7" s="13">
        <v>38</v>
      </c>
      <c r="K7" s="12">
        <v>0.14000000000000001</v>
      </c>
      <c r="L7" s="13">
        <v>34</v>
      </c>
      <c r="M7" s="12">
        <v>0.1</v>
      </c>
      <c r="N7" s="13">
        <v>53</v>
      </c>
      <c r="O7" s="12">
        <v>0.14000000000000001</v>
      </c>
      <c r="P7" s="13">
        <v>30</v>
      </c>
      <c r="Q7" s="12">
        <v>0.24</v>
      </c>
      <c r="R7" s="13">
        <v>38</v>
      </c>
      <c r="S7" s="12">
        <v>0.28000000000000003</v>
      </c>
      <c r="T7" s="13">
        <v>51</v>
      </c>
      <c r="U7" s="12">
        <v>0.28999999999999998</v>
      </c>
      <c r="V7" s="13">
        <v>55</v>
      </c>
    </row>
    <row r="8" spans="1:22" x14ac:dyDescent="0.25">
      <c r="A8" s="14" t="s">
        <v>249</v>
      </c>
      <c r="B8" s="18" t="str">
        <f>HYPERLINK("#u73606000i!a1","Hoved institution")</f>
        <v>Hoved institution</v>
      </c>
      <c r="C8" s="16"/>
      <c r="D8" s="16"/>
      <c r="E8" s="16"/>
      <c r="F8" s="16"/>
      <c r="G8" s="16" t="s">
        <v>6</v>
      </c>
      <c r="H8" s="16" t="s">
        <v>6</v>
      </c>
      <c r="I8" s="16"/>
      <c r="J8" s="16"/>
      <c r="K8" s="16"/>
      <c r="L8" s="16"/>
      <c r="M8" s="16"/>
      <c r="N8" s="16"/>
      <c r="O8" s="16"/>
      <c r="P8" s="16"/>
      <c r="Q8" s="16"/>
      <c r="R8" s="16"/>
      <c r="S8" s="16"/>
      <c r="T8" s="16"/>
      <c r="U8" s="16"/>
      <c r="V8" s="16"/>
    </row>
    <row r="9" spans="1:22" x14ac:dyDescent="0.25">
      <c r="A9" t="s">
        <v>238</v>
      </c>
      <c r="B9" s="17" t="str">
        <f>HYPERLINK("#u61126200i!a1","Hoved institution")</f>
        <v>Hoved institution</v>
      </c>
      <c r="C9" s="13"/>
      <c r="D9" s="13"/>
      <c r="E9" s="13"/>
      <c r="F9" s="13"/>
      <c r="G9" s="13"/>
      <c r="H9" s="13"/>
      <c r="I9" s="13"/>
      <c r="J9" s="13"/>
      <c r="K9" s="13"/>
      <c r="L9" s="13"/>
      <c r="M9" s="13"/>
      <c r="N9" s="13"/>
      <c r="O9" s="13"/>
      <c r="P9" s="13"/>
      <c r="Q9" s="13" t="s">
        <v>6</v>
      </c>
      <c r="R9" s="13" t="s">
        <v>6</v>
      </c>
      <c r="S9" s="13" t="s">
        <v>6</v>
      </c>
      <c r="T9" s="13" t="s">
        <v>6</v>
      </c>
      <c r="U9" s="13" t="s">
        <v>6</v>
      </c>
      <c r="V9" s="13" t="s">
        <v>6</v>
      </c>
    </row>
    <row r="10" spans="1:22" x14ac:dyDescent="0.25">
      <c r="A10" t="s">
        <v>242</v>
      </c>
      <c r="B10" s="17" t="str">
        <f>HYPERLINK("#u61416200i!a1","Hoved institution")</f>
        <v>Hoved institution</v>
      </c>
      <c r="C10" s="12">
        <v>0.05</v>
      </c>
      <c r="D10" s="13">
        <v>12</v>
      </c>
      <c r="E10" s="12">
        <v>0.19</v>
      </c>
      <c r="F10" s="13">
        <v>12</v>
      </c>
      <c r="G10" s="12">
        <v>0.08</v>
      </c>
      <c r="H10" s="13">
        <v>13</v>
      </c>
      <c r="I10" s="12">
        <v>0.03</v>
      </c>
      <c r="J10" s="13">
        <v>15</v>
      </c>
      <c r="K10" s="12">
        <v>0.11</v>
      </c>
      <c r="L10" s="13">
        <v>19</v>
      </c>
      <c r="M10" s="12">
        <v>0.05</v>
      </c>
      <c r="N10" s="13">
        <v>36</v>
      </c>
      <c r="O10" s="12">
        <v>0.1</v>
      </c>
      <c r="P10" s="13">
        <v>27</v>
      </c>
      <c r="Q10" s="12">
        <v>0.3</v>
      </c>
      <c r="R10" s="13">
        <v>27</v>
      </c>
      <c r="S10" s="12">
        <v>0.26</v>
      </c>
      <c r="T10" s="13">
        <v>20</v>
      </c>
      <c r="U10" s="12">
        <v>0.35</v>
      </c>
      <c r="V10" s="13">
        <v>17</v>
      </c>
    </row>
    <row r="11" spans="1:22" x14ac:dyDescent="0.25">
      <c r="A11" t="s">
        <v>239</v>
      </c>
      <c r="B11" s="17" t="str">
        <f>HYPERLINK("#u61136200i!a1","Hoved institution")</f>
        <v>Hoved institution</v>
      </c>
      <c r="C11" s="13" t="s">
        <v>6</v>
      </c>
      <c r="D11" s="13" t="s">
        <v>6</v>
      </c>
      <c r="E11" s="13" t="s">
        <v>6</v>
      </c>
      <c r="F11" s="13" t="s">
        <v>6</v>
      </c>
      <c r="G11" s="13" t="s">
        <v>6</v>
      </c>
      <c r="H11" s="13" t="s">
        <v>6</v>
      </c>
      <c r="I11" s="13"/>
      <c r="J11" s="13"/>
      <c r="K11" s="13"/>
      <c r="L11" s="13"/>
      <c r="M11" s="13"/>
      <c r="N11" s="13"/>
      <c r="O11" s="13"/>
      <c r="P11" s="13"/>
      <c r="Q11" s="13"/>
      <c r="R11" s="13"/>
      <c r="S11" s="13"/>
      <c r="T11" s="13"/>
      <c r="U11" s="13"/>
      <c r="V11" s="13"/>
    </row>
    <row r="12" spans="1:22" x14ac:dyDescent="0.25">
      <c r="A12" t="s">
        <v>235</v>
      </c>
      <c r="B12" s="17" t="str">
        <f>HYPERLINK("#u60116000i!a1","Hoved institution")</f>
        <v>Hoved institution</v>
      </c>
      <c r="C12" s="13" t="s">
        <v>6</v>
      </c>
      <c r="D12" s="13" t="s">
        <v>6</v>
      </c>
      <c r="E12" s="13"/>
      <c r="F12" s="13"/>
      <c r="G12" s="13"/>
      <c r="H12" s="13"/>
      <c r="I12" s="13"/>
      <c r="J12" s="13"/>
      <c r="K12" s="13"/>
      <c r="L12" s="13"/>
      <c r="M12" s="13"/>
      <c r="N12" s="13"/>
      <c r="O12" s="13"/>
      <c r="P12" s="13"/>
      <c r="Q12" s="13"/>
      <c r="R12" s="13"/>
      <c r="S12" s="13"/>
      <c r="T12" s="13"/>
      <c r="U12" s="13"/>
      <c r="V12" s="13"/>
    </row>
    <row r="13" spans="1:22" x14ac:dyDescent="0.25">
      <c r="A13" t="s">
        <v>236</v>
      </c>
      <c r="B13" s="17" t="str">
        <f>HYPERLINK("#u60756200i!a1","Hoved institution")</f>
        <v>Hoved institution</v>
      </c>
      <c r="C13" s="12">
        <v>0.15</v>
      </c>
      <c r="D13" s="13">
        <v>41</v>
      </c>
      <c r="E13" s="12">
        <v>0.1</v>
      </c>
      <c r="F13" s="13">
        <v>48</v>
      </c>
      <c r="G13" s="12">
        <v>0.09</v>
      </c>
      <c r="H13" s="13">
        <v>55</v>
      </c>
      <c r="I13" s="12">
        <v>0.12</v>
      </c>
      <c r="J13" s="13">
        <v>57</v>
      </c>
      <c r="K13" s="12">
        <v>0.11</v>
      </c>
      <c r="L13" s="13">
        <v>46</v>
      </c>
      <c r="M13" s="12">
        <v>0.12</v>
      </c>
      <c r="N13" s="13">
        <v>72</v>
      </c>
      <c r="O13" s="12">
        <v>0.14000000000000001</v>
      </c>
      <c r="P13" s="13">
        <v>114</v>
      </c>
      <c r="Q13" s="12">
        <v>0.19</v>
      </c>
      <c r="R13" s="13">
        <v>92</v>
      </c>
      <c r="S13" s="12">
        <v>0.33</v>
      </c>
      <c r="T13" s="13">
        <v>63</v>
      </c>
      <c r="U13" s="12">
        <v>0.2</v>
      </c>
      <c r="V13" s="13">
        <v>62</v>
      </c>
    </row>
    <row r="14" spans="1:22" x14ac:dyDescent="0.25">
      <c r="A14" t="s">
        <v>248</v>
      </c>
      <c r="B14" s="17" t="str">
        <f>HYPERLINK("#u72056200i!a1","Hoved institution")</f>
        <v>Hoved institution</v>
      </c>
      <c r="C14" s="12">
        <v>0.13</v>
      </c>
      <c r="D14" s="13">
        <v>257</v>
      </c>
      <c r="E14" s="12">
        <v>7.0000000000000007E-2</v>
      </c>
      <c r="F14" s="13">
        <v>350</v>
      </c>
      <c r="G14" s="12">
        <v>7.0000000000000007E-2</v>
      </c>
      <c r="H14" s="13">
        <v>391</v>
      </c>
      <c r="I14" s="12">
        <v>0.04</v>
      </c>
      <c r="J14" s="13">
        <v>352</v>
      </c>
      <c r="K14" s="12">
        <v>0.05</v>
      </c>
      <c r="L14" s="13">
        <v>340</v>
      </c>
      <c r="M14" s="12">
        <v>0.03</v>
      </c>
      <c r="N14" s="13">
        <v>481</v>
      </c>
      <c r="O14" s="12">
        <v>0.03</v>
      </c>
      <c r="P14" s="13">
        <v>368</v>
      </c>
      <c r="Q14" s="12">
        <v>0.08</v>
      </c>
      <c r="R14" s="13">
        <v>471</v>
      </c>
      <c r="S14" s="12">
        <v>0.1</v>
      </c>
      <c r="T14" s="13">
        <v>422</v>
      </c>
      <c r="U14" s="12">
        <v>0.14000000000000001</v>
      </c>
      <c r="V14" s="13">
        <v>371</v>
      </c>
    </row>
    <row r="15" spans="1:22" x14ac:dyDescent="0.25">
      <c r="A15" t="s">
        <v>245</v>
      </c>
      <c r="B15" s="17" t="str">
        <f>HYPERLINK("#u71026000i!a1","Hoved institution")</f>
        <v>Hoved institution</v>
      </c>
      <c r="C15" s="12">
        <v>0.16</v>
      </c>
      <c r="D15" s="13">
        <v>13</v>
      </c>
      <c r="E15" s="13" t="s">
        <v>6</v>
      </c>
      <c r="F15" s="13" t="s">
        <v>6</v>
      </c>
      <c r="G15" s="13" t="s">
        <v>6</v>
      </c>
      <c r="H15" s="13" t="s">
        <v>6</v>
      </c>
      <c r="I15" s="13" t="s">
        <v>6</v>
      </c>
      <c r="J15" s="13" t="s">
        <v>6</v>
      </c>
      <c r="K15" s="13" t="s">
        <v>6</v>
      </c>
      <c r="L15" s="13" t="s">
        <v>6</v>
      </c>
      <c r="M15" s="13" t="s">
        <v>6</v>
      </c>
      <c r="N15" s="13" t="s">
        <v>6</v>
      </c>
      <c r="O15" s="13"/>
      <c r="P15" s="13"/>
      <c r="Q15" s="13"/>
      <c r="R15" s="13"/>
      <c r="S15" s="13"/>
      <c r="T15" s="13"/>
      <c r="U15" s="13" t="s">
        <v>6</v>
      </c>
      <c r="V15" s="13" t="s">
        <v>6</v>
      </c>
    </row>
    <row r="16" spans="1:22" x14ac:dyDescent="0.25">
      <c r="A16" t="s">
        <v>247</v>
      </c>
      <c r="B16" s="17" t="str">
        <f>HYPERLINK("#u71456200i!a1","Hoved institution")</f>
        <v>Hoved institution</v>
      </c>
      <c r="C16" s="13"/>
      <c r="D16" s="13"/>
      <c r="E16" s="13"/>
      <c r="F16" s="13"/>
      <c r="G16" s="13"/>
      <c r="H16" s="13"/>
      <c r="I16" s="13"/>
      <c r="J16" s="13"/>
      <c r="K16" s="13"/>
      <c r="L16" s="13"/>
      <c r="M16" s="13" t="s">
        <v>6</v>
      </c>
      <c r="N16" s="13" t="s">
        <v>6</v>
      </c>
      <c r="O16" s="12">
        <v>0.05</v>
      </c>
      <c r="P16" s="13">
        <v>19</v>
      </c>
      <c r="Q16" s="12">
        <v>0.05</v>
      </c>
      <c r="R16" s="13">
        <v>33</v>
      </c>
      <c r="S16" s="12">
        <v>0.15</v>
      </c>
      <c r="T16" s="13">
        <v>38</v>
      </c>
      <c r="U16" s="12">
        <v>0.09</v>
      </c>
      <c r="V16" s="13">
        <v>53</v>
      </c>
    </row>
    <row r="17" spans="1:22" x14ac:dyDescent="0.25">
      <c r="A17" t="s">
        <v>243</v>
      </c>
      <c r="B17" s="17" t="str">
        <f>HYPERLINK("#u61426200i!a1","Hoved institution")</f>
        <v>Hoved institution</v>
      </c>
      <c r="C17" s="13" t="s">
        <v>6</v>
      </c>
      <c r="D17" s="13" t="s">
        <v>6</v>
      </c>
      <c r="E17" s="12">
        <v>0.16</v>
      </c>
      <c r="F17" s="13">
        <v>13</v>
      </c>
      <c r="G17" s="12">
        <v>0.2</v>
      </c>
      <c r="H17" s="13">
        <v>25</v>
      </c>
      <c r="I17" s="12">
        <v>0.13</v>
      </c>
      <c r="J17" s="13">
        <v>19</v>
      </c>
      <c r="K17" s="12">
        <v>0.09</v>
      </c>
      <c r="L17" s="13">
        <v>22</v>
      </c>
      <c r="M17" s="12">
        <v>0.05</v>
      </c>
      <c r="N17" s="13">
        <v>42</v>
      </c>
      <c r="O17" s="12">
        <v>0.13</v>
      </c>
      <c r="P17" s="13">
        <v>27</v>
      </c>
      <c r="Q17" s="12">
        <v>0.18</v>
      </c>
      <c r="R17" s="13">
        <v>30</v>
      </c>
      <c r="S17" s="12">
        <v>0.17</v>
      </c>
      <c r="T17" s="13">
        <v>36</v>
      </c>
      <c r="U17" s="12">
        <v>0.27</v>
      </c>
      <c r="V17" s="13">
        <v>33</v>
      </c>
    </row>
    <row r="18" spans="1:22" x14ac:dyDescent="0.25">
      <c r="A18" t="s">
        <v>246</v>
      </c>
      <c r="B18" s="17" t="str">
        <f>HYPERLINK("#u71356200i!a1","Hoved institution")</f>
        <v>Hoved institution</v>
      </c>
      <c r="C18" s="12">
        <v>7.0000000000000007E-2</v>
      </c>
      <c r="D18" s="13">
        <v>19</v>
      </c>
      <c r="E18" s="12">
        <v>0.14000000000000001</v>
      </c>
      <c r="F18" s="13">
        <v>36</v>
      </c>
      <c r="G18" s="12">
        <v>0.08</v>
      </c>
      <c r="H18" s="13">
        <v>55</v>
      </c>
      <c r="I18" s="12">
        <v>7.0000000000000007E-2</v>
      </c>
      <c r="J18" s="13">
        <v>75</v>
      </c>
      <c r="K18" s="12">
        <v>0.14000000000000001</v>
      </c>
      <c r="L18" s="13">
        <v>65</v>
      </c>
      <c r="M18" s="12">
        <v>0.08</v>
      </c>
      <c r="N18" s="13">
        <v>98</v>
      </c>
      <c r="O18" s="12">
        <v>0.1</v>
      </c>
      <c r="P18" s="13">
        <v>110</v>
      </c>
      <c r="Q18" s="12">
        <v>0.11</v>
      </c>
      <c r="R18" s="13">
        <v>93</v>
      </c>
      <c r="S18" s="12">
        <v>0.18</v>
      </c>
      <c r="T18" s="13">
        <v>84</v>
      </c>
      <c r="U18" s="12">
        <v>0.23</v>
      </c>
      <c r="V18" s="13">
        <v>97</v>
      </c>
    </row>
    <row r="19" spans="1:22" x14ac:dyDescent="0.25">
      <c r="A19" t="s">
        <v>234</v>
      </c>
      <c r="B19" s="17" t="str">
        <f>HYPERLINK("#u60096200i!a1","Hoved institution")</f>
        <v>Hoved institution</v>
      </c>
      <c r="C19" s="13"/>
      <c r="D19" s="13"/>
      <c r="E19" s="13"/>
      <c r="F19" s="13"/>
      <c r="G19" s="13"/>
      <c r="H19" s="13"/>
      <c r="I19" s="13"/>
      <c r="J19" s="13"/>
      <c r="K19" s="13"/>
      <c r="L19" s="13"/>
      <c r="M19" s="13"/>
      <c r="N19" s="13"/>
      <c r="O19" s="13"/>
      <c r="P19" s="13"/>
      <c r="Q19" s="13"/>
      <c r="R19" s="13"/>
      <c r="S19" s="13" t="s">
        <v>6</v>
      </c>
      <c r="T19" s="13" t="s">
        <v>6</v>
      </c>
      <c r="U19" s="12">
        <v>0.2</v>
      </c>
      <c r="V19" s="13">
        <v>16</v>
      </c>
    </row>
    <row r="20" spans="1:22" ht="15.75" thickBot="1" x14ac:dyDescent="0.3">
      <c r="A20" s="6" t="s">
        <v>240</v>
      </c>
      <c r="B20" s="9" t="str">
        <f>HYPERLINK("#u61156200i!a1","Hoved institution")</f>
        <v>Hoved institution</v>
      </c>
      <c r="C20" s="10">
        <v>0.24</v>
      </c>
      <c r="D20" s="11">
        <v>38</v>
      </c>
      <c r="E20" s="10">
        <v>0.21</v>
      </c>
      <c r="F20" s="11">
        <v>42</v>
      </c>
      <c r="G20" s="10">
        <v>0.18</v>
      </c>
      <c r="H20" s="11">
        <v>47</v>
      </c>
      <c r="I20" s="10">
        <v>0.11</v>
      </c>
      <c r="J20" s="11">
        <v>50</v>
      </c>
      <c r="K20" s="10">
        <v>0.1</v>
      </c>
      <c r="L20" s="11">
        <v>47</v>
      </c>
      <c r="M20" s="10">
        <v>0.1</v>
      </c>
      <c r="N20" s="11">
        <v>76</v>
      </c>
      <c r="O20" s="10">
        <v>0.05</v>
      </c>
      <c r="P20" s="11">
        <v>53</v>
      </c>
      <c r="Q20" s="10">
        <v>0.15</v>
      </c>
      <c r="R20" s="11">
        <v>46</v>
      </c>
      <c r="S20" s="10">
        <v>0.22</v>
      </c>
      <c r="T20" s="11">
        <v>58</v>
      </c>
      <c r="U20" s="10">
        <v>0.26</v>
      </c>
      <c r="V20" s="11">
        <v>36</v>
      </c>
    </row>
  </sheetData>
  <sortState ref="A5:V20">
    <sortCondition ref="A1"/>
  </sortState>
  <pageMargins left="0.7" right="0.7" top="0.75" bottom="0.75" header="0.3" footer="0.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1.7109375" bestFit="1" customWidth="1"/>
    <col min="4" max="4" width="5" bestFit="1" customWidth="1"/>
    <col min="5" max="5" width="2.42578125" bestFit="1" customWidth="1"/>
  </cols>
  <sheetData>
    <row r="1" spans="1:5" x14ac:dyDescent="0.25">
      <c r="A1" s="2" t="str">
        <f>HYPERLINK("#u422!a1","Tilbage til Landbrug, skovbrug og veterinær (nat.), kand.")</f>
        <v>Tilbage til Landbrug, skovbrug og veterinær (nat.), kand.</v>
      </c>
    </row>
    <row r="2" spans="1:5" ht="15.75" thickBot="1" x14ac:dyDescent="0.3">
      <c r="A2" s="1" t="s">
        <v>367</v>
      </c>
      <c r="B2" s="1"/>
    </row>
    <row r="3" spans="1:5" x14ac:dyDescent="0.25">
      <c r="A3" s="3"/>
      <c r="B3" s="7"/>
      <c r="C3" s="7"/>
      <c r="D3" s="7">
        <v>2003</v>
      </c>
      <c r="E3" s="7"/>
    </row>
    <row r="4" spans="1:5" x14ac:dyDescent="0.25">
      <c r="A4" s="4"/>
      <c r="B4" s="8"/>
      <c r="C4" s="8"/>
      <c r="D4" s="8" t="s">
        <v>1</v>
      </c>
      <c r="E4" s="8" t="s">
        <v>2</v>
      </c>
    </row>
    <row r="5" spans="1:5" ht="15.75" thickBot="1" x14ac:dyDescent="0.3">
      <c r="A5" s="6" t="s">
        <v>27</v>
      </c>
      <c r="B5" s="11"/>
      <c r="C5" s="11"/>
      <c r="D5" s="11" t="s">
        <v>6</v>
      </c>
      <c r="E5" s="11" t="s">
        <v>6</v>
      </c>
    </row>
  </sheetData>
  <sortState ref="A5:E5">
    <sortCondition ref="A1"/>
  </sortState>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1.7109375" bestFit="1" customWidth="1"/>
    <col min="2" max="2" width="5" bestFit="1" customWidth="1"/>
    <col min="3" max="3" width="2.42578125" bestFit="1" customWidth="1"/>
    <col min="20" max="20" width="5" bestFit="1" customWidth="1"/>
    <col min="21" max="21" width="2.42578125" bestFit="1" customWidth="1"/>
  </cols>
  <sheetData>
    <row r="1" spans="1:21" x14ac:dyDescent="0.25">
      <c r="A1" s="2" t="str">
        <f>HYPERLINK("#u422!a1","Tilbage til Landbrug, skovbrug og veterinær (nat.), kand.")</f>
        <v>Tilbage til Landbrug, skovbrug og veterinær (nat.), kand.</v>
      </c>
    </row>
    <row r="2" spans="1:21" ht="15.75" thickBot="1" x14ac:dyDescent="0.3">
      <c r="A2" s="1" t="s">
        <v>366</v>
      </c>
      <c r="B2" s="1"/>
    </row>
    <row r="3" spans="1:21" x14ac:dyDescent="0.25">
      <c r="A3" s="3"/>
      <c r="B3" s="7">
        <v>2002</v>
      </c>
      <c r="C3" s="7"/>
      <c r="D3" s="7"/>
      <c r="E3" s="7"/>
      <c r="F3" s="7"/>
      <c r="G3" s="7"/>
      <c r="H3" s="7"/>
      <c r="I3" s="7"/>
      <c r="J3" s="7"/>
      <c r="K3" s="7"/>
      <c r="L3" s="7"/>
      <c r="M3" s="7"/>
      <c r="N3" s="7"/>
      <c r="O3" s="7"/>
      <c r="P3" s="7"/>
      <c r="Q3" s="7"/>
      <c r="R3" s="7"/>
      <c r="S3" s="7"/>
      <c r="T3" s="7">
        <v>2011</v>
      </c>
      <c r="U3" s="7"/>
    </row>
    <row r="4" spans="1:21" x14ac:dyDescent="0.25">
      <c r="A4" s="4"/>
      <c r="B4" s="8" t="s">
        <v>1</v>
      </c>
      <c r="C4" s="8" t="s">
        <v>2</v>
      </c>
      <c r="D4" s="8"/>
      <c r="E4" s="8"/>
      <c r="F4" s="8"/>
      <c r="G4" s="8"/>
      <c r="H4" s="8"/>
      <c r="I4" s="8"/>
      <c r="J4" s="8"/>
      <c r="K4" s="8"/>
      <c r="L4" s="8"/>
      <c r="M4" s="8"/>
      <c r="N4" s="8"/>
      <c r="O4" s="8"/>
      <c r="P4" s="8"/>
      <c r="Q4" s="8"/>
      <c r="R4" s="8"/>
      <c r="S4" s="8"/>
      <c r="T4" s="8" t="s">
        <v>1</v>
      </c>
      <c r="U4" s="8" t="s">
        <v>2</v>
      </c>
    </row>
    <row r="5" spans="1:21" ht="15.75" thickBot="1" x14ac:dyDescent="0.3">
      <c r="A5" s="6" t="s">
        <v>27</v>
      </c>
      <c r="B5" s="11" t="s">
        <v>6</v>
      </c>
      <c r="C5" s="11" t="s">
        <v>6</v>
      </c>
      <c r="D5" s="11"/>
      <c r="E5" s="11"/>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51.710937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HYPERLINK("#u422!a1","Tilbage til Landbrug, skovbrug og veterinær (nat.), kand.")</f>
        <v>Tilbage til Landbrug, skovbrug og veterinær (nat.), kand.</v>
      </c>
    </row>
    <row r="2" spans="1:19" ht="15.75" thickBot="1" x14ac:dyDescent="0.3">
      <c r="A2" s="1" t="s">
        <v>365</v>
      </c>
      <c r="B2" s="1"/>
    </row>
    <row r="3" spans="1:19" x14ac:dyDescent="0.25">
      <c r="A3" s="3"/>
      <c r="B3" s="7"/>
      <c r="C3" s="7"/>
      <c r="D3" s="7"/>
      <c r="E3" s="7"/>
      <c r="F3" s="7"/>
      <c r="G3" s="7"/>
      <c r="H3" s="7"/>
      <c r="I3" s="7"/>
      <c r="J3" s="7"/>
      <c r="K3" s="7"/>
      <c r="L3" s="7"/>
      <c r="M3" s="7"/>
      <c r="N3" s="7"/>
      <c r="O3" s="7"/>
      <c r="P3" s="7">
        <v>2009</v>
      </c>
      <c r="Q3" s="7"/>
      <c r="R3" s="7">
        <v>2010</v>
      </c>
      <c r="S3" s="7"/>
    </row>
    <row r="4" spans="1:19" x14ac:dyDescent="0.25">
      <c r="A4" s="4"/>
      <c r="B4" s="8"/>
      <c r="C4" s="8"/>
      <c r="D4" s="8"/>
      <c r="E4" s="8"/>
      <c r="F4" s="8"/>
      <c r="G4" s="8"/>
      <c r="H4" s="8"/>
      <c r="I4" s="8"/>
      <c r="J4" s="8"/>
      <c r="K4" s="8"/>
      <c r="L4" s="8"/>
      <c r="M4" s="8"/>
      <c r="N4" s="8"/>
      <c r="O4" s="8"/>
      <c r="P4" s="8" t="s">
        <v>1</v>
      </c>
      <c r="Q4" s="8" t="s">
        <v>2</v>
      </c>
      <c r="R4" s="8" t="s">
        <v>1</v>
      </c>
      <c r="S4" s="8" t="s">
        <v>2</v>
      </c>
    </row>
    <row r="5" spans="1:19" ht="15.75" thickBot="1" x14ac:dyDescent="0.3">
      <c r="A5" s="6" t="s">
        <v>11</v>
      </c>
      <c r="B5" s="11"/>
      <c r="C5" s="11"/>
      <c r="D5" s="11"/>
      <c r="E5" s="11"/>
      <c r="F5" s="11"/>
      <c r="G5" s="11"/>
      <c r="H5" s="11"/>
      <c r="I5" s="11"/>
      <c r="J5" s="11"/>
      <c r="K5" s="11"/>
      <c r="L5" s="11"/>
      <c r="M5" s="11"/>
      <c r="N5" s="11"/>
      <c r="O5" s="11"/>
      <c r="P5" s="11" t="s">
        <v>6</v>
      </c>
      <c r="Q5" s="11" t="s">
        <v>6</v>
      </c>
      <c r="R5" s="11" t="s">
        <v>6</v>
      </c>
      <c r="S5" s="11" t="s">
        <v>6</v>
      </c>
    </row>
  </sheetData>
  <sortState ref="A5:S5">
    <sortCondition ref="A1"/>
  </sortState>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5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HYPERLINK("#u422!a1","Tilbage til Landbrug, skovbrug og veterinær (nat.), kand.")</f>
        <v>Tilbage til Landbrug, skovbrug og veterinær (nat.), kand.</v>
      </c>
    </row>
    <row r="2" spans="1:19" ht="15.75" thickBot="1" x14ac:dyDescent="0.3">
      <c r="A2" s="1" t="s">
        <v>364</v>
      </c>
      <c r="B2" s="1"/>
    </row>
    <row r="3" spans="1:19" x14ac:dyDescent="0.25">
      <c r="A3" s="3"/>
      <c r="B3" s="7">
        <v>2002</v>
      </c>
      <c r="C3" s="7"/>
      <c r="D3" s="7">
        <v>2003</v>
      </c>
      <c r="E3" s="7"/>
      <c r="F3" s="7">
        <v>2004</v>
      </c>
      <c r="G3" s="7"/>
      <c r="H3" s="7"/>
      <c r="I3" s="7"/>
      <c r="J3" s="7"/>
      <c r="K3" s="7"/>
      <c r="L3" s="7"/>
      <c r="M3" s="7"/>
      <c r="N3" s="7"/>
      <c r="O3" s="7"/>
      <c r="P3" s="7">
        <v>2009</v>
      </c>
      <c r="Q3" s="7"/>
      <c r="R3" s="7">
        <v>2010</v>
      </c>
      <c r="S3" s="7"/>
    </row>
    <row r="4" spans="1:19" x14ac:dyDescent="0.25">
      <c r="A4" s="4"/>
      <c r="B4" s="8" t="s">
        <v>1</v>
      </c>
      <c r="C4" s="8" t="s">
        <v>2</v>
      </c>
      <c r="D4" s="8" t="s">
        <v>1</v>
      </c>
      <c r="E4" s="8" t="s">
        <v>2</v>
      </c>
      <c r="F4" s="8" t="s">
        <v>1</v>
      </c>
      <c r="G4" s="8" t="s">
        <v>2</v>
      </c>
      <c r="H4" s="8"/>
      <c r="I4" s="8"/>
      <c r="J4" s="8"/>
      <c r="K4" s="8"/>
      <c r="L4" s="8"/>
      <c r="M4" s="8"/>
      <c r="N4" s="8"/>
      <c r="O4" s="8"/>
      <c r="P4" s="8" t="s">
        <v>1</v>
      </c>
      <c r="Q4" s="8" t="s">
        <v>2</v>
      </c>
      <c r="R4" s="8" t="s">
        <v>1</v>
      </c>
      <c r="S4" s="8" t="s">
        <v>2</v>
      </c>
    </row>
    <row r="5" spans="1:19" ht="15.75" thickBot="1" x14ac:dyDescent="0.3">
      <c r="A5" s="6" t="s">
        <v>27</v>
      </c>
      <c r="B5" s="11" t="s">
        <v>6</v>
      </c>
      <c r="C5" s="11" t="s">
        <v>6</v>
      </c>
      <c r="D5" s="11" t="s">
        <v>6</v>
      </c>
      <c r="E5" s="11" t="s">
        <v>6</v>
      </c>
      <c r="F5" s="11" t="s">
        <v>6</v>
      </c>
      <c r="G5" s="11" t="s">
        <v>6</v>
      </c>
      <c r="H5" s="11"/>
      <c r="I5" s="11"/>
      <c r="J5" s="11"/>
      <c r="K5" s="11"/>
      <c r="L5" s="11"/>
      <c r="M5" s="11"/>
      <c r="N5" s="11"/>
      <c r="O5" s="11"/>
      <c r="P5" s="11" t="s">
        <v>6</v>
      </c>
      <c r="Q5" s="11" t="s">
        <v>6</v>
      </c>
      <c r="R5" s="11" t="s">
        <v>6</v>
      </c>
      <c r="S5" s="11" t="s">
        <v>6</v>
      </c>
    </row>
  </sheetData>
  <sortState ref="A5:S5">
    <sortCondition ref="A1"/>
  </sortState>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39.4257812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s>
  <sheetData>
    <row r="1" spans="1:15" x14ac:dyDescent="0.25">
      <c r="A1" s="2" t="str">
        <f>HYPERLINK("#u421!a1","Tilbage til Kunstneriske udd. (hum.), kand.")</f>
        <v>Tilbage til Kunstneriske udd. (hum.), kand.</v>
      </c>
    </row>
    <row r="2" spans="1:15" ht="15.75" thickBot="1" x14ac:dyDescent="0.3">
      <c r="A2" s="1" t="s">
        <v>363</v>
      </c>
      <c r="B2" s="1"/>
    </row>
    <row r="3" spans="1:15" x14ac:dyDescent="0.25">
      <c r="A3" s="3"/>
      <c r="B3" s="7">
        <v>2002</v>
      </c>
      <c r="C3" s="7"/>
      <c r="D3" s="7">
        <v>2003</v>
      </c>
      <c r="E3" s="7"/>
      <c r="F3" s="7">
        <v>2004</v>
      </c>
      <c r="G3" s="7"/>
      <c r="H3" s="7">
        <v>2005</v>
      </c>
      <c r="I3" s="7"/>
      <c r="J3" s="7">
        <v>2006</v>
      </c>
      <c r="K3" s="7"/>
      <c r="L3" s="7"/>
      <c r="M3" s="7"/>
      <c r="N3" s="7">
        <v>2008</v>
      </c>
      <c r="O3" s="7"/>
    </row>
    <row r="4" spans="1:15" x14ac:dyDescent="0.25">
      <c r="A4" s="4"/>
      <c r="B4" s="8" t="s">
        <v>1</v>
      </c>
      <c r="C4" s="8" t="s">
        <v>2</v>
      </c>
      <c r="D4" s="8" t="s">
        <v>1</v>
      </c>
      <c r="E4" s="8" t="s">
        <v>2</v>
      </c>
      <c r="F4" s="8" t="s">
        <v>1</v>
      </c>
      <c r="G4" s="8" t="s">
        <v>2</v>
      </c>
      <c r="H4" s="8" t="s">
        <v>1</v>
      </c>
      <c r="I4" s="8" t="s">
        <v>2</v>
      </c>
      <c r="J4" s="8" t="s">
        <v>1</v>
      </c>
      <c r="K4" s="8" t="s">
        <v>2</v>
      </c>
      <c r="L4" s="8"/>
      <c r="M4" s="8"/>
      <c r="N4" s="8" t="s">
        <v>1</v>
      </c>
      <c r="O4" s="8" t="s">
        <v>2</v>
      </c>
    </row>
    <row r="5" spans="1:15" x14ac:dyDescent="0.25">
      <c r="A5" s="14" t="s">
        <v>27</v>
      </c>
      <c r="B5" s="16" t="s">
        <v>6</v>
      </c>
      <c r="C5" s="16" t="s">
        <v>6</v>
      </c>
      <c r="D5" s="16" t="s">
        <v>6</v>
      </c>
      <c r="E5" s="16" t="s">
        <v>6</v>
      </c>
      <c r="F5" s="16" t="s">
        <v>6</v>
      </c>
      <c r="G5" s="16" t="s">
        <v>6</v>
      </c>
      <c r="H5" s="16"/>
      <c r="I5" s="16"/>
      <c r="J5" s="16" t="s">
        <v>6</v>
      </c>
      <c r="K5" s="16" t="s">
        <v>6</v>
      </c>
      <c r="L5" s="16"/>
      <c r="M5" s="16"/>
      <c r="N5" s="16" t="s">
        <v>6</v>
      </c>
      <c r="O5" s="16" t="s">
        <v>6</v>
      </c>
    </row>
    <row r="6" spans="1:15" x14ac:dyDescent="0.25">
      <c r="A6" t="s">
        <v>4</v>
      </c>
      <c r="B6" s="13" t="s">
        <v>6</v>
      </c>
      <c r="C6" s="13" t="s">
        <v>6</v>
      </c>
      <c r="D6" s="13" t="s">
        <v>6</v>
      </c>
      <c r="E6" s="13" t="s">
        <v>6</v>
      </c>
      <c r="F6" s="13"/>
      <c r="G6" s="13"/>
      <c r="H6" s="13"/>
      <c r="I6" s="13"/>
      <c r="J6" s="13" t="s">
        <v>6</v>
      </c>
      <c r="K6" s="13" t="s">
        <v>6</v>
      </c>
      <c r="L6" s="13"/>
      <c r="M6" s="13"/>
      <c r="N6" s="13"/>
      <c r="O6" s="13"/>
    </row>
    <row r="7" spans="1:15" ht="15.75" thickBot="1" x14ac:dyDescent="0.3">
      <c r="A7" s="6" t="s">
        <v>7</v>
      </c>
      <c r="B7" s="10">
        <v>0.21</v>
      </c>
      <c r="C7" s="11">
        <v>10</v>
      </c>
      <c r="D7" s="11" t="s">
        <v>6</v>
      </c>
      <c r="E7" s="11" t="s">
        <v>6</v>
      </c>
      <c r="F7" s="11" t="s">
        <v>6</v>
      </c>
      <c r="G7" s="11" t="s">
        <v>6</v>
      </c>
      <c r="H7" s="11" t="s">
        <v>6</v>
      </c>
      <c r="I7" s="11" t="s">
        <v>6</v>
      </c>
      <c r="J7" s="11" t="s">
        <v>6</v>
      </c>
      <c r="K7" s="11" t="s">
        <v>6</v>
      </c>
      <c r="L7" s="11"/>
      <c r="M7" s="11"/>
      <c r="N7" s="11"/>
      <c r="O7" s="11"/>
    </row>
  </sheetData>
  <sortState ref="A5:O7">
    <sortCondition ref="A1"/>
  </sortState>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570312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362</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t="s">
        <v>6</v>
      </c>
      <c r="O5" s="11" t="s">
        <v>6</v>
      </c>
      <c r="P5" s="10">
        <v>0.02</v>
      </c>
      <c r="Q5" s="11">
        <v>11</v>
      </c>
      <c r="R5" s="10">
        <v>0.04</v>
      </c>
      <c r="S5" s="11">
        <v>17</v>
      </c>
      <c r="T5" s="10">
        <v>0.21</v>
      </c>
      <c r="U5" s="11">
        <v>21</v>
      </c>
    </row>
  </sheetData>
  <sortState ref="A5:U5">
    <sortCondition ref="A1"/>
  </sortState>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5703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361</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c r="C5" s="16"/>
      <c r="D5" s="16"/>
      <c r="E5" s="16"/>
      <c r="F5" s="16"/>
      <c r="G5" s="16"/>
      <c r="H5" s="16"/>
      <c r="I5" s="16"/>
      <c r="J5" s="15">
        <v>0.35</v>
      </c>
      <c r="K5" s="16">
        <v>15</v>
      </c>
      <c r="L5" s="15">
        <v>7.0000000000000007E-2</v>
      </c>
      <c r="M5" s="16">
        <v>26</v>
      </c>
      <c r="N5" s="15">
        <v>0.21</v>
      </c>
      <c r="O5" s="16">
        <v>43</v>
      </c>
      <c r="P5" s="15">
        <v>0.23</v>
      </c>
      <c r="Q5" s="16">
        <v>24</v>
      </c>
      <c r="R5" s="15">
        <v>0.2</v>
      </c>
      <c r="S5" s="16">
        <v>27</v>
      </c>
      <c r="T5" s="15">
        <v>0.27</v>
      </c>
      <c r="U5" s="16">
        <v>27</v>
      </c>
    </row>
    <row r="6" spans="1:21" ht="15.75" thickBot="1" x14ac:dyDescent="0.3">
      <c r="A6" s="6" t="s">
        <v>7</v>
      </c>
      <c r="B6" s="11"/>
      <c r="C6" s="11"/>
      <c r="D6" s="11"/>
      <c r="E6" s="11"/>
      <c r="F6" s="11" t="s">
        <v>6</v>
      </c>
      <c r="G6" s="11" t="s">
        <v>6</v>
      </c>
      <c r="H6" s="10">
        <v>0.16</v>
      </c>
      <c r="I6" s="11">
        <v>39</v>
      </c>
      <c r="J6" s="10">
        <v>0.28999999999999998</v>
      </c>
      <c r="K6" s="11">
        <v>68</v>
      </c>
      <c r="L6" s="10">
        <v>0.14000000000000001</v>
      </c>
      <c r="M6" s="11">
        <v>59</v>
      </c>
      <c r="N6" s="10">
        <v>0.12</v>
      </c>
      <c r="O6" s="11">
        <v>48</v>
      </c>
      <c r="P6" s="10">
        <v>0.19</v>
      </c>
      <c r="Q6" s="11">
        <v>61</v>
      </c>
      <c r="R6" s="10">
        <v>0.21</v>
      </c>
      <c r="S6" s="11">
        <v>38</v>
      </c>
      <c r="T6" s="10">
        <v>0.28999999999999998</v>
      </c>
      <c r="U6" s="11">
        <v>36</v>
      </c>
    </row>
  </sheetData>
  <sortState ref="A5:U6">
    <sortCondition ref="A1"/>
  </sortState>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360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0.27</v>
      </c>
      <c r="C5" s="16">
        <v>57</v>
      </c>
      <c r="D5" s="15">
        <v>0.34</v>
      </c>
      <c r="E5" s="16">
        <v>74</v>
      </c>
      <c r="F5" s="15">
        <v>0.26</v>
      </c>
      <c r="G5" s="16">
        <v>49</v>
      </c>
      <c r="H5" s="15">
        <v>0.22</v>
      </c>
      <c r="I5" s="16">
        <v>61</v>
      </c>
      <c r="J5" s="15">
        <v>0.26</v>
      </c>
      <c r="K5" s="16">
        <v>18</v>
      </c>
      <c r="L5" s="15">
        <v>0.22</v>
      </c>
      <c r="M5" s="16">
        <v>24</v>
      </c>
      <c r="N5" s="15">
        <v>0.2</v>
      </c>
      <c r="O5" s="16">
        <v>12</v>
      </c>
      <c r="P5" s="15">
        <v>0.25</v>
      </c>
      <c r="Q5" s="16">
        <v>24</v>
      </c>
      <c r="R5" s="15">
        <v>0.26</v>
      </c>
      <c r="S5" s="16">
        <v>28</v>
      </c>
      <c r="T5" s="16" t="s">
        <v>6</v>
      </c>
      <c r="U5" s="16" t="s">
        <v>6</v>
      </c>
    </row>
    <row r="6" spans="1:21" ht="15.75" thickBot="1" x14ac:dyDescent="0.3">
      <c r="A6" s="6" t="s">
        <v>7</v>
      </c>
      <c r="B6" s="10">
        <v>0.26</v>
      </c>
      <c r="C6" s="11">
        <v>63</v>
      </c>
      <c r="D6" s="10">
        <v>0.32</v>
      </c>
      <c r="E6" s="11">
        <v>66</v>
      </c>
      <c r="F6" s="10">
        <v>0.3</v>
      </c>
      <c r="G6" s="11">
        <v>68</v>
      </c>
      <c r="H6" s="10">
        <v>0.27</v>
      </c>
      <c r="I6" s="11">
        <v>46</v>
      </c>
      <c r="J6" s="10">
        <v>0.22</v>
      </c>
      <c r="K6" s="11">
        <v>14</v>
      </c>
      <c r="L6" s="11" t="s">
        <v>6</v>
      </c>
      <c r="M6" s="11" t="s">
        <v>6</v>
      </c>
      <c r="N6" s="11" t="s">
        <v>6</v>
      </c>
      <c r="O6" s="11" t="s">
        <v>6</v>
      </c>
      <c r="P6" s="11" t="s">
        <v>6</v>
      </c>
      <c r="Q6" s="11" t="s">
        <v>6</v>
      </c>
      <c r="R6" s="11"/>
      <c r="S6" s="11"/>
      <c r="T6" s="11" t="s">
        <v>6</v>
      </c>
      <c r="U6" s="11" t="s">
        <v>6</v>
      </c>
    </row>
  </sheetData>
  <sortState ref="A5:U6">
    <sortCondition ref="A1"/>
  </sortState>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33.5703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2" max="12" width="5" bestFit="1" customWidth="1"/>
    <col min="13" max="13" width="2.42578125" bestFit="1" customWidth="1"/>
  </cols>
  <sheetData>
    <row r="1" spans="1:13" x14ac:dyDescent="0.25">
      <c r="A1" s="2" t="str">
        <f>HYPERLINK("#u420!a1","Tilbage til Klassisk humaniora, kand.")</f>
        <v>Tilbage til Klassisk humaniora, kand.</v>
      </c>
    </row>
    <row r="2" spans="1:13" ht="15.75" thickBot="1" x14ac:dyDescent="0.3">
      <c r="A2" s="1" t="s">
        <v>359</v>
      </c>
      <c r="B2" s="1"/>
    </row>
    <row r="3" spans="1:13" x14ac:dyDescent="0.25">
      <c r="A3" s="3"/>
      <c r="B3" s="7"/>
      <c r="C3" s="7"/>
      <c r="D3" s="7">
        <v>2003</v>
      </c>
      <c r="E3" s="7"/>
      <c r="F3" s="7">
        <v>2004</v>
      </c>
      <c r="G3" s="7"/>
      <c r="H3" s="7">
        <v>2005</v>
      </c>
      <c r="I3" s="7"/>
      <c r="J3" s="7"/>
      <c r="K3" s="7"/>
      <c r="L3" s="7">
        <v>2007</v>
      </c>
      <c r="M3" s="7"/>
    </row>
    <row r="4" spans="1:13" x14ac:dyDescent="0.25">
      <c r="A4" s="4"/>
      <c r="B4" s="8"/>
      <c r="C4" s="8"/>
      <c r="D4" s="8" t="s">
        <v>1</v>
      </c>
      <c r="E4" s="8" t="s">
        <v>2</v>
      </c>
      <c r="F4" s="8" t="s">
        <v>1</v>
      </c>
      <c r="G4" s="8" t="s">
        <v>2</v>
      </c>
      <c r="H4" s="8" t="s">
        <v>1</v>
      </c>
      <c r="I4" s="8" t="s">
        <v>2</v>
      </c>
      <c r="J4" s="8"/>
      <c r="K4" s="8"/>
      <c r="L4" s="8" t="s">
        <v>1</v>
      </c>
      <c r="M4" s="8" t="s">
        <v>2</v>
      </c>
    </row>
    <row r="5" spans="1:13" ht="15.75" thickBot="1" x14ac:dyDescent="0.3">
      <c r="A5" s="6" t="s">
        <v>4</v>
      </c>
      <c r="B5" s="11"/>
      <c r="C5" s="11"/>
      <c r="D5" s="11" t="s">
        <v>6</v>
      </c>
      <c r="E5" s="11" t="s">
        <v>6</v>
      </c>
      <c r="F5" s="11" t="s">
        <v>6</v>
      </c>
      <c r="G5" s="11" t="s">
        <v>6</v>
      </c>
      <c r="H5" s="11" t="s">
        <v>6</v>
      </c>
      <c r="I5" s="11" t="s">
        <v>6</v>
      </c>
      <c r="J5" s="11"/>
      <c r="K5" s="11"/>
      <c r="L5" s="11" t="s">
        <v>6</v>
      </c>
      <c r="M5" s="11" t="s">
        <v>6</v>
      </c>
    </row>
  </sheetData>
  <sortState ref="A5:M5">
    <sortCondition ref="A1"/>
  </sortState>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358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5">
        <v>0.06</v>
      </c>
      <c r="E5" s="16">
        <v>12</v>
      </c>
      <c r="F5" s="15">
        <v>0.14000000000000001</v>
      </c>
      <c r="G5" s="16">
        <v>18</v>
      </c>
      <c r="H5" s="15">
        <v>0.16</v>
      </c>
      <c r="I5" s="16">
        <v>11</v>
      </c>
      <c r="J5" s="16" t="s">
        <v>6</v>
      </c>
      <c r="K5" s="16" t="s">
        <v>6</v>
      </c>
      <c r="L5" s="15">
        <v>0.05</v>
      </c>
      <c r="M5" s="16">
        <v>18</v>
      </c>
      <c r="N5" s="15">
        <v>0.15</v>
      </c>
      <c r="O5" s="16">
        <v>17</v>
      </c>
      <c r="P5" s="15">
        <v>0.28000000000000003</v>
      </c>
      <c r="Q5" s="16">
        <v>19</v>
      </c>
      <c r="R5" s="15">
        <v>0.19</v>
      </c>
      <c r="S5" s="16">
        <v>22</v>
      </c>
      <c r="T5" s="15">
        <v>0.28000000000000003</v>
      </c>
      <c r="U5" s="16">
        <v>29</v>
      </c>
    </row>
    <row r="6" spans="1:21" ht="15.75" thickBot="1" x14ac:dyDescent="0.3">
      <c r="A6" s="6" t="s">
        <v>7</v>
      </c>
      <c r="B6" s="11" t="s">
        <v>6</v>
      </c>
      <c r="C6" s="11" t="s">
        <v>6</v>
      </c>
      <c r="D6" s="11" t="s">
        <v>6</v>
      </c>
      <c r="E6" s="11" t="s">
        <v>6</v>
      </c>
      <c r="F6" s="10">
        <v>0.15</v>
      </c>
      <c r="G6" s="11">
        <v>12</v>
      </c>
      <c r="H6" s="11" t="s">
        <v>6</v>
      </c>
      <c r="I6" s="11" t="s">
        <v>6</v>
      </c>
      <c r="J6" s="10">
        <v>0.24</v>
      </c>
      <c r="K6" s="11">
        <v>13</v>
      </c>
      <c r="L6" s="10">
        <v>0.16</v>
      </c>
      <c r="M6" s="11">
        <v>16</v>
      </c>
      <c r="N6" s="10">
        <v>0.21</v>
      </c>
      <c r="O6" s="11">
        <v>16</v>
      </c>
      <c r="P6" s="10">
        <v>0.15</v>
      </c>
      <c r="Q6" s="11">
        <v>21</v>
      </c>
      <c r="R6" s="10">
        <v>0.23</v>
      </c>
      <c r="S6" s="11">
        <v>18</v>
      </c>
      <c r="T6" s="10">
        <v>0.25</v>
      </c>
      <c r="U6" s="11">
        <v>14</v>
      </c>
    </row>
  </sheetData>
  <sortState ref="A5:U6">
    <sortCondition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workbookViewId="0"/>
  </sheetViews>
  <sheetFormatPr defaultRowHeight="15" x14ac:dyDescent="0.25"/>
  <cols>
    <col min="1" max="1" width="33.855468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4" bestFit="1" customWidth="1"/>
    <col min="17" max="17" width="5" bestFit="1" customWidth="1"/>
    <col min="18" max="18" width="4" bestFit="1" customWidth="1"/>
    <col min="19" max="19" width="5" bestFit="1" customWidth="1"/>
    <col min="20" max="20" width="3"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68</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229</v>
      </c>
      <c r="B5" s="17" t="str">
        <f>HYPERLINK("#u63066000i!a1","Hoved institution")</f>
        <v>Hoved institution</v>
      </c>
      <c r="C5" s="12">
        <v>0.21</v>
      </c>
      <c r="D5" s="13">
        <v>12</v>
      </c>
      <c r="E5" s="13" t="s">
        <v>6</v>
      </c>
      <c r="F5" s="13" t="s">
        <v>6</v>
      </c>
      <c r="G5" s="13" t="s">
        <v>6</v>
      </c>
      <c r="H5" s="13" t="s">
        <v>6</v>
      </c>
      <c r="I5" s="13" t="s">
        <v>6</v>
      </c>
      <c r="J5" s="13" t="s">
        <v>6</v>
      </c>
      <c r="K5" s="13"/>
      <c r="L5" s="13"/>
      <c r="M5" s="13"/>
      <c r="N5" s="13"/>
      <c r="O5" s="13" t="s">
        <v>6</v>
      </c>
      <c r="P5" s="13" t="s">
        <v>6</v>
      </c>
      <c r="Q5" s="13"/>
      <c r="R5" s="13"/>
      <c r="S5" s="13"/>
      <c r="T5" s="13"/>
      <c r="U5" s="13"/>
      <c r="V5" s="13"/>
    </row>
    <row r="6" spans="1:22" x14ac:dyDescent="0.25">
      <c r="A6" t="s">
        <v>232</v>
      </c>
      <c r="B6" s="17" t="str">
        <f>HYPERLINK("#u64086200i!a1","Hoved institution")</f>
        <v>Hoved institution</v>
      </c>
      <c r="C6" s="12">
        <v>0.26</v>
      </c>
      <c r="D6" s="13">
        <v>50</v>
      </c>
      <c r="E6" s="12">
        <v>0.21</v>
      </c>
      <c r="F6" s="13">
        <v>58</v>
      </c>
      <c r="G6" s="12">
        <v>0.21</v>
      </c>
      <c r="H6" s="13">
        <v>72</v>
      </c>
      <c r="I6" s="12">
        <v>0.14000000000000001</v>
      </c>
      <c r="J6" s="13">
        <v>94</v>
      </c>
      <c r="K6" s="12">
        <v>0.23</v>
      </c>
      <c r="L6" s="13">
        <v>59</v>
      </c>
      <c r="M6" s="12">
        <v>0.13</v>
      </c>
      <c r="N6" s="13">
        <v>51</v>
      </c>
      <c r="O6" s="12">
        <v>0.18</v>
      </c>
      <c r="P6" s="13">
        <v>107</v>
      </c>
      <c r="Q6" s="12">
        <v>0.24</v>
      </c>
      <c r="R6" s="13">
        <v>108</v>
      </c>
      <c r="S6" s="12">
        <v>0.38</v>
      </c>
      <c r="T6" s="13">
        <v>81</v>
      </c>
      <c r="U6" s="12">
        <v>0.32</v>
      </c>
      <c r="V6" s="13">
        <v>115</v>
      </c>
    </row>
    <row r="7" spans="1:22" x14ac:dyDescent="0.25">
      <c r="A7" t="s">
        <v>230</v>
      </c>
      <c r="B7" s="17" t="str">
        <f>HYPERLINK("#u63076000i!a1","Hoved institution")</f>
        <v>Hoved institution</v>
      </c>
      <c r="C7" s="13" t="s">
        <v>6</v>
      </c>
      <c r="D7" s="13" t="s">
        <v>6</v>
      </c>
      <c r="E7" s="13" t="s">
        <v>6</v>
      </c>
      <c r="F7" s="13" t="s">
        <v>6</v>
      </c>
      <c r="G7" s="13"/>
      <c r="H7" s="13"/>
      <c r="I7" s="13"/>
      <c r="J7" s="13"/>
      <c r="K7" s="13" t="s">
        <v>6</v>
      </c>
      <c r="L7" s="13" t="s">
        <v>6</v>
      </c>
      <c r="M7" s="13"/>
      <c r="N7" s="13"/>
      <c r="O7" s="13"/>
      <c r="P7" s="13"/>
      <c r="Q7" s="13"/>
      <c r="R7" s="13"/>
      <c r="S7" s="13"/>
      <c r="T7" s="13"/>
      <c r="U7" s="13"/>
      <c r="V7" s="13"/>
    </row>
    <row r="8" spans="1:22" x14ac:dyDescent="0.25">
      <c r="A8" s="14" t="s">
        <v>233</v>
      </c>
      <c r="B8" s="18" t="str">
        <f>HYPERLINK("#u64096200i!a1","Hoved institution")</f>
        <v>Hoved institution</v>
      </c>
      <c r="C8" s="16" t="s">
        <v>6</v>
      </c>
      <c r="D8" s="16" t="s">
        <v>6</v>
      </c>
      <c r="E8" s="15">
        <v>0.3</v>
      </c>
      <c r="F8" s="16">
        <v>14</v>
      </c>
      <c r="G8" s="16" t="s">
        <v>6</v>
      </c>
      <c r="H8" s="16" t="s">
        <v>6</v>
      </c>
      <c r="I8" s="15">
        <v>0.18</v>
      </c>
      <c r="J8" s="16">
        <v>19</v>
      </c>
      <c r="K8" s="15">
        <v>0.18</v>
      </c>
      <c r="L8" s="16">
        <v>16</v>
      </c>
      <c r="M8" s="15">
        <v>0.09</v>
      </c>
      <c r="N8" s="16">
        <v>13</v>
      </c>
      <c r="O8" s="15">
        <v>0.16</v>
      </c>
      <c r="P8" s="16">
        <v>25</v>
      </c>
      <c r="Q8" s="16" t="s">
        <v>6</v>
      </c>
      <c r="R8" s="16" t="s">
        <v>6</v>
      </c>
      <c r="S8" s="15">
        <v>0.3</v>
      </c>
      <c r="T8" s="16">
        <v>20</v>
      </c>
      <c r="U8" s="15">
        <v>0.4</v>
      </c>
      <c r="V8" s="16">
        <v>19</v>
      </c>
    </row>
    <row r="9" spans="1:22" ht="15.75" thickBot="1" x14ac:dyDescent="0.3">
      <c r="A9" s="6" t="s">
        <v>231</v>
      </c>
      <c r="B9" s="9" t="str">
        <f>HYPERLINK("#u63116000i!a1","Hoved institution")</f>
        <v>Hoved institution</v>
      </c>
      <c r="C9" s="11" t="s">
        <v>6</v>
      </c>
      <c r="D9" s="11" t="s">
        <v>6</v>
      </c>
      <c r="E9" s="11"/>
      <c r="F9" s="11"/>
      <c r="G9" s="11"/>
      <c r="H9" s="11"/>
      <c r="I9" s="11"/>
      <c r="J9" s="11"/>
      <c r="K9" s="11"/>
      <c r="L9" s="11"/>
      <c r="M9" s="11"/>
      <c r="N9" s="11"/>
      <c r="O9" s="11"/>
      <c r="P9" s="11"/>
      <c r="Q9" s="11"/>
      <c r="R9" s="11"/>
      <c r="S9" s="11"/>
      <c r="T9" s="11"/>
      <c r="U9" s="11"/>
      <c r="V9" s="11"/>
    </row>
  </sheetData>
  <sortState ref="A5:V9">
    <sortCondition ref="A1"/>
  </sortState>
  <pageMargins left="0.7" right="0.7" top="0.75" bottom="0.75" header="0.3" footer="0.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357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2">
        <v>0.3</v>
      </c>
      <c r="G5" s="13">
        <v>15</v>
      </c>
      <c r="H5" s="12">
        <v>0.17</v>
      </c>
      <c r="I5" s="13">
        <v>15</v>
      </c>
      <c r="J5" s="12">
        <v>0.21</v>
      </c>
      <c r="K5" s="13">
        <v>18</v>
      </c>
      <c r="L5" s="12">
        <v>0.11</v>
      </c>
      <c r="M5" s="13">
        <v>15</v>
      </c>
      <c r="N5" s="12">
        <v>0.2</v>
      </c>
      <c r="O5" s="13">
        <v>26</v>
      </c>
      <c r="P5" s="12">
        <v>0.16</v>
      </c>
      <c r="Q5" s="13">
        <v>26</v>
      </c>
      <c r="R5" s="12">
        <v>0.24</v>
      </c>
      <c r="S5" s="13">
        <v>14</v>
      </c>
      <c r="T5" s="13" t="s">
        <v>6</v>
      </c>
      <c r="U5" s="13" t="s">
        <v>6</v>
      </c>
    </row>
    <row r="6" spans="1:21" x14ac:dyDescent="0.25">
      <c r="A6" s="14" t="s">
        <v>40</v>
      </c>
      <c r="B6" s="16"/>
      <c r="C6" s="16"/>
      <c r="D6" s="16" t="s">
        <v>6</v>
      </c>
      <c r="E6" s="16" t="s">
        <v>6</v>
      </c>
      <c r="F6" s="16" t="s">
        <v>6</v>
      </c>
      <c r="G6" s="16" t="s">
        <v>6</v>
      </c>
      <c r="H6" s="16" t="s">
        <v>6</v>
      </c>
      <c r="I6" s="16" t="s">
        <v>6</v>
      </c>
      <c r="J6" s="16" t="s">
        <v>6</v>
      </c>
      <c r="K6" s="16" t="s">
        <v>6</v>
      </c>
      <c r="L6" s="16" t="s">
        <v>6</v>
      </c>
      <c r="M6" s="16" t="s">
        <v>6</v>
      </c>
      <c r="N6" s="16" t="s">
        <v>6</v>
      </c>
      <c r="O6" s="16" t="s">
        <v>6</v>
      </c>
      <c r="P6" s="16" t="s">
        <v>6</v>
      </c>
      <c r="Q6" s="16" t="s">
        <v>6</v>
      </c>
      <c r="R6" s="16" t="s">
        <v>6</v>
      </c>
      <c r="S6" s="16" t="s">
        <v>6</v>
      </c>
      <c r="T6" s="16" t="s">
        <v>6</v>
      </c>
      <c r="U6" s="16" t="s">
        <v>6</v>
      </c>
    </row>
    <row r="7" spans="1:21" ht="15.75" thickBot="1" x14ac:dyDescent="0.3">
      <c r="A7" s="6" t="s">
        <v>7</v>
      </c>
      <c r="B7" s="10">
        <v>0.28999999999999998</v>
      </c>
      <c r="C7" s="11">
        <v>17</v>
      </c>
      <c r="D7" s="10">
        <v>0.14000000000000001</v>
      </c>
      <c r="E7" s="11">
        <v>14</v>
      </c>
      <c r="F7" s="10">
        <v>0.21</v>
      </c>
      <c r="G7" s="11">
        <v>24</v>
      </c>
      <c r="H7" s="10">
        <v>0.13</v>
      </c>
      <c r="I7" s="11">
        <v>31</v>
      </c>
      <c r="J7" s="10">
        <v>0.28000000000000003</v>
      </c>
      <c r="K7" s="11">
        <v>35</v>
      </c>
      <c r="L7" s="10">
        <v>0.17</v>
      </c>
      <c r="M7" s="11">
        <v>32</v>
      </c>
      <c r="N7" s="10">
        <v>0.24</v>
      </c>
      <c r="O7" s="11">
        <v>30</v>
      </c>
      <c r="P7" s="10">
        <v>0.31</v>
      </c>
      <c r="Q7" s="11">
        <v>16</v>
      </c>
      <c r="R7" s="10">
        <v>0.25</v>
      </c>
      <c r="S7" s="11">
        <v>18</v>
      </c>
      <c r="T7" s="10">
        <v>0.28000000000000003</v>
      </c>
      <c r="U7" s="11">
        <v>27</v>
      </c>
    </row>
  </sheetData>
  <sortState ref="A5:U7">
    <sortCondition ref="A1"/>
  </sortState>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4.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356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1" t="s">
        <v>6</v>
      </c>
      <c r="G5" s="11" t="s">
        <v>6</v>
      </c>
      <c r="H5" s="11" t="s">
        <v>6</v>
      </c>
      <c r="I5" s="11" t="s">
        <v>6</v>
      </c>
      <c r="J5" s="11" t="s">
        <v>6</v>
      </c>
      <c r="K5" s="11" t="s">
        <v>6</v>
      </c>
      <c r="L5" s="10">
        <v>0.14000000000000001</v>
      </c>
      <c r="M5" s="11">
        <v>10</v>
      </c>
      <c r="N5" s="10">
        <v>0.11</v>
      </c>
      <c r="O5" s="11">
        <v>10</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5703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355</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1"/>
      <c r="Q5" s="11"/>
      <c r="R5" s="10">
        <v>0.19</v>
      </c>
      <c r="S5" s="11">
        <v>74</v>
      </c>
      <c r="T5" s="10">
        <v>0.08</v>
      </c>
      <c r="U5" s="11">
        <v>38</v>
      </c>
    </row>
  </sheetData>
  <sortState ref="A5:U5">
    <sortCondition ref="A1"/>
  </sortState>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354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0.18</v>
      </c>
      <c r="C5" s="13">
        <v>77</v>
      </c>
      <c r="D5" s="12">
        <v>0.2</v>
      </c>
      <c r="E5" s="13">
        <v>113</v>
      </c>
      <c r="F5" s="12">
        <v>0.18</v>
      </c>
      <c r="G5" s="13">
        <v>102</v>
      </c>
      <c r="H5" s="12">
        <v>0.18</v>
      </c>
      <c r="I5" s="13">
        <v>127</v>
      </c>
      <c r="J5" s="12">
        <v>0.15</v>
      </c>
      <c r="K5" s="13">
        <v>107</v>
      </c>
      <c r="L5" s="12">
        <v>0.11</v>
      </c>
      <c r="M5" s="13">
        <v>125</v>
      </c>
      <c r="N5" s="12">
        <v>0.17</v>
      </c>
      <c r="O5" s="13">
        <v>123</v>
      </c>
      <c r="P5" s="12">
        <v>0.18</v>
      </c>
      <c r="Q5" s="13">
        <v>119</v>
      </c>
      <c r="R5" s="12">
        <v>0.16</v>
      </c>
      <c r="S5" s="13">
        <v>84</v>
      </c>
      <c r="T5" s="12">
        <v>0.19</v>
      </c>
      <c r="U5" s="13">
        <v>70</v>
      </c>
    </row>
    <row r="6" spans="1:21" x14ac:dyDescent="0.25">
      <c r="A6" t="s">
        <v>38</v>
      </c>
      <c r="B6" s="12">
        <v>0.2</v>
      </c>
      <c r="C6" s="13">
        <v>28</v>
      </c>
      <c r="D6" s="12">
        <v>0.19</v>
      </c>
      <c r="E6" s="13">
        <v>31</v>
      </c>
      <c r="F6" s="12">
        <v>0.11</v>
      </c>
      <c r="G6" s="13">
        <v>38</v>
      </c>
      <c r="H6" s="12">
        <v>0.13</v>
      </c>
      <c r="I6" s="13">
        <v>56</v>
      </c>
      <c r="J6" s="12">
        <v>0.14000000000000001</v>
      </c>
      <c r="K6" s="13">
        <v>45</v>
      </c>
      <c r="L6" s="12">
        <v>0.1</v>
      </c>
      <c r="M6" s="13">
        <v>44</v>
      </c>
      <c r="N6" s="12">
        <v>0.1</v>
      </c>
      <c r="O6" s="13">
        <v>37</v>
      </c>
      <c r="P6" s="12">
        <v>0.15</v>
      </c>
      <c r="Q6" s="13">
        <v>36</v>
      </c>
      <c r="R6" s="12">
        <v>0.16</v>
      </c>
      <c r="S6" s="13">
        <v>32</v>
      </c>
      <c r="T6" s="12">
        <v>0.14000000000000001</v>
      </c>
      <c r="U6" s="13">
        <v>32</v>
      </c>
    </row>
    <row r="7" spans="1:21" x14ac:dyDescent="0.25">
      <c r="A7" s="14" t="s">
        <v>40</v>
      </c>
      <c r="B7" s="15">
        <v>0.23</v>
      </c>
      <c r="C7" s="16">
        <v>32</v>
      </c>
      <c r="D7" s="15">
        <v>0.23</v>
      </c>
      <c r="E7" s="16">
        <v>26</v>
      </c>
      <c r="F7" s="15">
        <v>0.13</v>
      </c>
      <c r="G7" s="16">
        <v>39</v>
      </c>
      <c r="H7" s="15">
        <v>0.18</v>
      </c>
      <c r="I7" s="16">
        <v>34</v>
      </c>
      <c r="J7" s="15">
        <v>0.26</v>
      </c>
      <c r="K7" s="16">
        <v>24</v>
      </c>
      <c r="L7" s="15">
        <v>0.16</v>
      </c>
      <c r="M7" s="16">
        <v>28</v>
      </c>
      <c r="N7" s="15">
        <v>0.09</v>
      </c>
      <c r="O7" s="16">
        <v>23</v>
      </c>
      <c r="P7" s="15">
        <v>0.1</v>
      </c>
      <c r="Q7" s="16">
        <v>15</v>
      </c>
      <c r="R7" s="15">
        <v>0.06</v>
      </c>
      <c r="S7" s="16">
        <v>25</v>
      </c>
      <c r="T7" s="15">
        <v>7.0000000000000007E-2</v>
      </c>
      <c r="U7" s="16">
        <v>18</v>
      </c>
    </row>
    <row r="8" spans="1:21" x14ac:dyDescent="0.25">
      <c r="A8" t="s">
        <v>4</v>
      </c>
      <c r="B8" s="12">
        <v>0.3</v>
      </c>
      <c r="C8" s="13">
        <v>36</v>
      </c>
      <c r="D8" s="12">
        <v>0.27</v>
      </c>
      <c r="E8" s="13">
        <v>32</v>
      </c>
      <c r="F8" s="12">
        <v>0.2</v>
      </c>
      <c r="G8" s="13">
        <v>53</v>
      </c>
      <c r="H8" s="12">
        <v>0.16</v>
      </c>
      <c r="I8" s="13">
        <v>37</v>
      </c>
      <c r="J8" s="12">
        <v>0.26</v>
      </c>
      <c r="K8" s="13">
        <v>38</v>
      </c>
      <c r="L8" s="12">
        <v>0.16</v>
      </c>
      <c r="M8" s="13">
        <v>37</v>
      </c>
      <c r="N8" s="12">
        <v>0.15</v>
      </c>
      <c r="O8" s="13">
        <v>40</v>
      </c>
      <c r="P8" s="12">
        <v>0.25</v>
      </c>
      <c r="Q8" s="13">
        <v>31</v>
      </c>
      <c r="R8" s="12">
        <v>0.08</v>
      </c>
      <c r="S8" s="13">
        <v>16</v>
      </c>
      <c r="T8" s="12">
        <v>0.08</v>
      </c>
      <c r="U8" s="13">
        <v>17</v>
      </c>
    </row>
    <row r="9" spans="1:21" ht="15.75" thickBot="1" x14ac:dyDescent="0.3">
      <c r="A9" s="6" t="s">
        <v>7</v>
      </c>
      <c r="B9" s="10">
        <v>0.2</v>
      </c>
      <c r="C9" s="11">
        <v>43</v>
      </c>
      <c r="D9" s="10">
        <v>0.18</v>
      </c>
      <c r="E9" s="11">
        <v>69</v>
      </c>
      <c r="F9" s="10">
        <v>0.27</v>
      </c>
      <c r="G9" s="11">
        <v>72</v>
      </c>
      <c r="H9" s="10">
        <v>0.18</v>
      </c>
      <c r="I9" s="11">
        <v>54</v>
      </c>
      <c r="J9" s="10">
        <v>0.16</v>
      </c>
      <c r="K9" s="11">
        <v>44</v>
      </c>
      <c r="L9" s="10">
        <v>0.15</v>
      </c>
      <c r="M9" s="11">
        <v>78</v>
      </c>
      <c r="N9" s="10">
        <v>0.21</v>
      </c>
      <c r="O9" s="11">
        <v>48</v>
      </c>
      <c r="P9" s="10">
        <v>0.1</v>
      </c>
      <c r="Q9" s="11">
        <v>76</v>
      </c>
      <c r="R9" s="11"/>
      <c r="S9" s="11"/>
      <c r="T9" s="11"/>
      <c r="U9" s="11"/>
    </row>
  </sheetData>
  <sortState ref="A5:U9">
    <sortCondition ref="A1"/>
  </sortState>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353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t="s">
        <v>6</v>
      </c>
      <c r="C5" s="11" t="s">
        <v>6</v>
      </c>
      <c r="D5" s="11" t="s">
        <v>6</v>
      </c>
      <c r="E5" s="11" t="s">
        <v>6</v>
      </c>
      <c r="F5" s="11" t="s">
        <v>6</v>
      </c>
      <c r="G5" s="11" t="s">
        <v>6</v>
      </c>
      <c r="H5" s="10">
        <v>0.15</v>
      </c>
      <c r="I5" s="11">
        <v>12</v>
      </c>
      <c r="J5" s="11" t="s">
        <v>6</v>
      </c>
      <c r="K5" s="11" t="s">
        <v>6</v>
      </c>
      <c r="L5" s="11" t="s">
        <v>6</v>
      </c>
      <c r="M5" s="11" t="s">
        <v>6</v>
      </c>
      <c r="N5" s="10">
        <v>0.16</v>
      </c>
      <c r="O5" s="11">
        <v>10</v>
      </c>
      <c r="P5" s="10">
        <v>0.25</v>
      </c>
      <c r="Q5" s="11">
        <v>31</v>
      </c>
      <c r="R5" s="11" t="s">
        <v>6</v>
      </c>
      <c r="S5" s="11" t="s">
        <v>6</v>
      </c>
      <c r="T5" s="11" t="s">
        <v>6</v>
      </c>
      <c r="U5" s="11" t="s">
        <v>6</v>
      </c>
    </row>
  </sheetData>
  <sortState ref="A5:U5">
    <sortCondition ref="A1"/>
  </sortState>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352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t="s">
        <v>6</v>
      </c>
      <c r="E5" s="13" t="s">
        <v>6</v>
      </c>
      <c r="F5" s="13" t="s">
        <v>6</v>
      </c>
      <c r="G5" s="13" t="s">
        <v>6</v>
      </c>
      <c r="H5" s="13" t="s">
        <v>6</v>
      </c>
      <c r="I5" s="13" t="s">
        <v>6</v>
      </c>
      <c r="J5" s="13" t="s">
        <v>6</v>
      </c>
      <c r="K5" s="13" t="s">
        <v>6</v>
      </c>
      <c r="L5" s="13" t="s">
        <v>6</v>
      </c>
      <c r="M5" s="13" t="s">
        <v>6</v>
      </c>
      <c r="N5" s="13" t="s">
        <v>6</v>
      </c>
      <c r="O5" s="13" t="s">
        <v>6</v>
      </c>
      <c r="P5" s="13" t="s">
        <v>6</v>
      </c>
      <c r="Q5" s="13" t="s">
        <v>6</v>
      </c>
      <c r="R5" s="13" t="s">
        <v>6</v>
      </c>
      <c r="S5" s="13" t="s">
        <v>6</v>
      </c>
      <c r="T5" s="13" t="s">
        <v>6</v>
      </c>
      <c r="U5" s="13" t="s">
        <v>6</v>
      </c>
    </row>
    <row r="6" spans="1:21" x14ac:dyDescent="0.25">
      <c r="A6" s="14" t="s">
        <v>40</v>
      </c>
      <c r="B6" s="16" t="s">
        <v>6</v>
      </c>
      <c r="C6" s="16" t="s">
        <v>6</v>
      </c>
      <c r="D6" s="16" t="s">
        <v>6</v>
      </c>
      <c r="E6" s="16" t="s">
        <v>6</v>
      </c>
      <c r="F6" s="16" t="s">
        <v>6</v>
      </c>
      <c r="G6" s="16" t="s">
        <v>6</v>
      </c>
      <c r="H6" s="16" t="s">
        <v>6</v>
      </c>
      <c r="I6" s="16" t="s">
        <v>6</v>
      </c>
      <c r="J6" s="16" t="s">
        <v>6</v>
      </c>
      <c r="K6" s="16" t="s">
        <v>6</v>
      </c>
      <c r="L6" s="16" t="s">
        <v>6</v>
      </c>
      <c r="M6" s="16" t="s">
        <v>6</v>
      </c>
      <c r="N6" s="16" t="s">
        <v>6</v>
      </c>
      <c r="O6" s="16" t="s">
        <v>6</v>
      </c>
      <c r="P6" s="16" t="s">
        <v>6</v>
      </c>
      <c r="Q6" s="16" t="s">
        <v>6</v>
      </c>
      <c r="R6" s="16" t="s">
        <v>6</v>
      </c>
      <c r="S6" s="16" t="s">
        <v>6</v>
      </c>
      <c r="T6" s="16" t="s">
        <v>6</v>
      </c>
      <c r="U6" s="16" t="s">
        <v>6</v>
      </c>
    </row>
    <row r="7" spans="1:21" ht="15.75" thickBot="1" x14ac:dyDescent="0.3">
      <c r="A7" s="6" t="s">
        <v>7</v>
      </c>
      <c r="B7" s="11" t="s">
        <v>6</v>
      </c>
      <c r="C7" s="11" t="s">
        <v>6</v>
      </c>
      <c r="D7" s="11" t="s">
        <v>6</v>
      </c>
      <c r="E7" s="11" t="s">
        <v>6</v>
      </c>
      <c r="F7" s="11" t="s">
        <v>6</v>
      </c>
      <c r="G7" s="11" t="s">
        <v>6</v>
      </c>
      <c r="H7" s="11" t="s">
        <v>6</v>
      </c>
      <c r="I7" s="11" t="s">
        <v>6</v>
      </c>
      <c r="J7" s="11" t="s">
        <v>6</v>
      </c>
      <c r="K7" s="11" t="s">
        <v>6</v>
      </c>
      <c r="L7" s="11" t="s">
        <v>6</v>
      </c>
      <c r="M7" s="11" t="s">
        <v>6</v>
      </c>
      <c r="N7" s="11"/>
      <c r="O7" s="11"/>
      <c r="P7" s="11" t="s">
        <v>6</v>
      </c>
      <c r="Q7" s="11" t="s">
        <v>6</v>
      </c>
      <c r="R7" s="11" t="s">
        <v>6</v>
      </c>
      <c r="S7" s="11" t="s">
        <v>6</v>
      </c>
      <c r="T7" s="11" t="s">
        <v>6</v>
      </c>
      <c r="U7" s="11" t="s">
        <v>6</v>
      </c>
    </row>
  </sheetData>
  <sortState ref="A5:U7">
    <sortCondition ref="A1"/>
  </sortState>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351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c r="E5" s="16"/>
      <c r="F5" s="16" t="s">
        <v>6</v>
      </c>
      <c r="G5" s="16" t="s">
        <v>6</v>
      </c>
      <c r="H5" s="16" t="s">
        <v>6</v>
      </c>
      <c r="I5" s="16" t="s">
        <v>6</v>
      </c>
      <c r="J5" s="16" t="s">
        <v>6</v>
      </c>
      <c r="K5" s="16" t="s">
        <v>6</v>
      </c>
      <c r="L5" s="16" t="s">
        <v>6</v>
      </c>
      <c r="M5" s="16" t="s">
        <v>6</v>
      </c>
      <c r="N5" s="16" t="s">
        <v>6</v>
      </c>
      <c r="O5" s="16" t="s">
        <v>6</v>
      </c>
      <c r="P5" s="16" t="s">
        <v>6</v>
      </c>
      <c r="Q5" s="16" t="s">
        <v>6</v>
      </c>
      <c r="R5" s="16" t="s">
        <v>6</v>
      </c>
      <c r="S5" s="16" t="s">
        <v>6</v>
      </c>
      <c r="T5" s="16" t="s">
        <v>6</v>
      </c>
      <c r="U5" s="16" t="s">
        <v>6</v>
      </c>
    </row>
    <row r="6" spans="1:21" ht="15.75" thickBot="1" x14ac:dyDescent="0.3">
      <c r="A6" s="6" t="s">
        <v>7</v>
      </c>
      <c r="B6" s="11" t="s">
        <v>6</v>
      </c>
      <c r="C6" s="11" t="s">
        <v>6</v>
      </c>
      <c r="D6" s="11" t="s">
        <v>6</v>
      </c>
      <c r="E6" s="11" t="s">
        <v>6</v>
      </c>
      <c r="F6" s="11" t="s">
        <v>6</v>
      </c>
      <c r="G6" s="11" t="s">
        <v>6</v>
      </c>
      <c r="H6" s="11" t="s">
        <v>6</v>
      </c>
      <c r="I6" s="11" t="s">
        <v>6</v>
      </c>
      <c r="J6" s="11" t="s">
        <v>6</v>
      </c>
      <c r="K6" s="11" t="s">
        <v>6</v>
      </c>
      <c r="L6" s="11" t="s">
        <v>6</v>
      </c>
      <c r="M6" s="11" t="s">
        <v>6</v>
      </c>
      <c r="N6" s="11" t="s">
        <v>6</v>
      </c>
      <c r="O6" s="11" t="s">
        <v>6</v>
      </c>
      <c r="P6" s="11" t="s">
        <v>6</v>
      </c>
      <c r="Q6" s="11" t="s">
        <v>6</v>
      </c>
      <c r="R6" s="11" t="s">
        <v>6</v>
      </c>
      <c r="S6" s="11" t="s">
        <v>6</v>
      </c>
      <c r="T6" s="11" t="s">
        <v>6</v>
      </c>
      <c r="U6" s="11" t="s">
        <v>6</v>
      </c>
    </row>
  </sheetData>
  <sortState ref="A5:U6">
    <sortCondition ref="A1"/>
  </sortState>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350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0">
        <v>0.27</v>
      </c>
      <c r="C5" s="11">
        <v>15</v>
      </c>
      <c r="D5" s="10">
        <v>0.21</v>
      </c>
      <c r="E5" s="11">
        <v>13</v>
      </c>
      <c r="F5" s="10">
        <v>0.34</v>
      </c>
      <c r="G5" s="11">
        <v>20</v>
      </c>
      <c r="H5" s="10">
        <v>0.2</v>
      </c>
      <c r="I5" s="11">
        <v>21</v>
      </c>
      <c r="J5" s="10">
        <v>0.27</v>
      </c>
      <c r="K5" s="11">
        <v>15</v>
      </c>
      <c r="L5" s="10">
        <v>0.09</v>
      </c>
      <c r="M5" s="11">
        <v>25</v>
      </c>
      <c r="N5" s="10">
        <v>0.25</v>
      </c>
      <c r="O5" s="11">
        <v>22</v>
      </c>
      <c r="P5" s="10">
        <v>0.22</v>
      </c>
      <c r="Q5" s="11">
        <v>24</v>
      </c>
      <c r="R5" s="10">
        <v>0.39</v>
      </c>
      <c r="S5" s="11">
        <v>17</v>
      </c>
      <c r="T5" s="10">
        <v>0.11</v>
      </c>
      <c r="U5" s="11">
        <v>10</v>
      </c>
    </row>
  </sheetData>
  <sortState ref="A5:U5">
    <sortCondition ref="A1"/>
  </sortState>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 min="10" max="10" width="5" bestFit="1" customWidth="1"/>
    <col min="11" max="11" width="3" bestFit="1" customWidth="1"/>
    <col min="12" max="12" width="5" bestFit="1" customWidth="1"/>
    <col min="13" max="13" width="4" bestFit="1" customWidth="1"/>
    <col min="14" max="14" width="5" bestFit="1" customWidth="1"/>
    <col min="15" max="15" width="3" bestFit="1" customWidth="1"/>
    <col min="16" max="16" width="5" bestFit="1" customWidth="1"/>
    <col min="17" max="17" width="4" bestFit="1" customWidth="1"/>
    <col min="18" max="18" width="5" bestFit="1" customWidth="1"/>
    <col min="19" max="19" width="4"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349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v>
      </c>
      <c r="C5" s="13">
        <v>51</v>
      </c>
      <c r="D5" s="12">
        <v>0.17</v>
      </c>
      <c r="E5" s="13">
        <v>73</v>
      </c>
      <c r="F5" s="12">
        <v>0.22</v>
      </c>
      <c r="G5" s="13">
        <v>76</v>
      </c>
      <c r="H5" s="12">
        <v>0.16</v>
      </c>
      <c r="I5" s="13">
        <v>115</v>
      </c>
      <c r="J5" s="12">
        <v>0.13</v>
      </c>
      <c r="K5" s="13">
        <v>74</v>
      </c>
      <c r="L5" s="12">
        <v>0.11</v>
      </c>
      <c r="M5" s="13">
        <v>114</v>
      </c>
      <c r="N5" s="12">
        <v>0.18</v>
      </c>
      <c r="O5" s="13">
        <v>84</v>
      </c>
      <c r="P5" s="12">
        <v>0.23</v>
      </c>
      <c r="Q5" s="13">
        <v>119</v>
      </c>
      <c r="R5" s="12">
        <v>0.22</v>
      </c>
      <c r="S5" s="13">
        <v>127</v>
      </c>
      <c r="T5" s="12">
        <v>0.25</v>
      </c>
      <c r="U5" s="13">
        <v>98</v>
      </c>
    </row>
    <row r="6" spans="1:21" x14ac:dyDescent="0.25">
      <c r="A6" t="s">
        <v>38</v>
      </c>
      <c r="B6" s="12">
        <v>0.15</v>
      </c>
      <c r="C6" s="13">
        <v>32</v>
      </c>
      <c r="D6" s="12">
        <v>0.2</v>
      </c>
      <c r="E6" s="13">
        <v>31</v>
      </c>
      <c r="F6" s="12">
        <v>0.12</v>
      </c>
      <c r="G6" s="13">
        <v>24</v>
      </c>
      <c r="H6" s="12">
        <v>0.11</v>
      </c>
      <c r="I6" s="13">
        <v>34</v>
      </c>
      <c r="J6" s="12">
        <v>0.13</v>
      </c>
      <c r="K6" s="13">
        <v>23</v>
      </c>
      <c r="L6" s="12">
        <v>0.17</v>
      </c>
      <c r="M6" s="13">
        <v>39</v>
      </c>
      <c r="N6" s="12">
        <v>0.18</v>
      </c>
      <c r="O6" s="13">
        <v>25</v>
      </c>
      <c r="P6" s="12">
        <v>0.2</v>
      </c>
      <c r="Q6" s="13">
        <v>38</v>
      </c>
      <c r="R6" s="12">
        <v>0.27</v>
      </c>
      <c r="S6" s="13">
        <v>50</v>
      </c>
      <c r="T6" s="12">
        <v>0.37</v>
      </c>
      <c r="U6" s="13">
        <v>29</v>
      </c>
    </row>
    <row r="7" spans="1:21" x14ac:dyDescent="0.25">
      <c r="A7" s="14" t="s">
        <v>40</v>
      </c>
      <c r="B7" s="15">
        <v>0.15</v>
      </c>
      <c r="C7" s="16">
        <v>42</v>
      </c>
      <c r="D7" s="15">
        <v>0.19</v>
      </c>
      <c r="E7" s="16">
        <v>39</v>
      </c>
      <c r="F7" s="15">
        <v>0.13</v>
      </c>
      <c r="G7" s="16">
        <v>27</v>
      </c>
      <c r="H7" s="15">
        <v>0.19</v>
      </c>
      <c r="I7" s="16">
        <v>49</v>
      </c>
      <c r="J7" s="15">
        <v>0.2</v>
      </c>
      <c r="K7" s="16">
        <v>38</v>
      </c>
      <c r="L7" s="15">
        <v>0.11</v>
      </c>
      <c r="M7" s="16">
        <v>42</v>
      </c>
      <c r="N7" s="15">
        <v>0.27</v>
      </c>
      <c r="O7" s="16">
        <v>22</v>
      </c>
      <c r="P7" s="15">
        <v>0.3</v>
      </c>
      <c r="Q7" s="16">
        <v>34</v>
      </c>
      <c r="R7" s="15">
        <v>0.21</v>
      </c>
      <c r="S7" s="16">
        <v>31</v>
      </c>
      <c r="T7" s="15">
        <v>0.14000000000000001</v>
      </c>
      <c r="U7" s="16">
        <v>21</v>
      </c>
    </row>
    <row r="8" spans="1:21" x14ac:dyDescent="0.25">
      <c r="A8" t="s">
        <v>4</v>
      </c>
      <c r="B8" s="12">
        <v>0.23</v>
      </c>
      <c r="C8" s="13">
        <v>12</v>
      </c>
      <c r="D8" s="12">
        <v>0.3</v>
      </c>
      <c r="E8" s="13">
        <v>32</v>
      </c>
      <c r="F8" s="12">
        <v>0.34</v>
      </c>
      <c r="G8" s="13">
        <v>26</v>
      </c>
      <c r="H8" s="12">
        <v>0.19</v>
      </c>
      <c r="I8" s="13">
        <v>33</v>
      </c>
      <c r="J8" s="12">
        <v>0.23</v>
      </c>
      <c r="K8" s="13">
        <v>19</v>
      </c>
      <c r="L8" s="12">
        <v>0.27</v>
      </c>
      <c r="M8" s="13">
        <v>30</v>
      </c>
      <c r="N8" s="12">
        <v>0.11</v>
      </c>
      <c r="O8" s="13">
        <v>19</v>
      </c>
      <c r="P8" s="12">
        <v>0.5</v>
      </c>
      <c r="Q8" s="13">
        <v>30</v>
      </c>
      <c r="R8" s="12">
        <v>0.2</v>
      </c>
      <c r="S8" s="13">
        <v>23</v>
      </c>
      <c r="T8" s="12">
        <v>0.3</v>
      </c>
      <c r="U8" s="13">
        <v>17</v>
      </c>
    </row>
    <row r="9" spans="1:21" ht="15.75" thickBot="1" x14ac:dyDescent="0.3">
      <c r="A9" s="6" t="s">
        <v>7</v>
      </c>
      <c r="B9" s="10">
        <v>0.17</v>
      </c>
      <c r="C9" s="11">
        <v>25</v>
      </c>
      <c r="D9" s="10">
        <v>0.2</v>
      </c>
      <c r="E9" s="11">
        <v>71</v>
      </c>
      <c r="F9" s="10">
        <v>0.17</v>
      </c>
      <c r="G9" s="11">
        <v>59</v>
      </c>
      <c r="H9" s="10">
        <v>0.12</v>
      </c>
      <c r="I9" s="11">
        <v>65</v>
      </c>
      <c r="J9" s="10">
        <v>0.14000000000000001</v>
      </c>
      <c r="K9" s="11">
        <v>58</v>
      </c>
      <c r="L9" s="10">
        <v>0.17</v>
      </c>
      <c r="M9" s="11">
        <v>88</v>
      </c>
      <c r="N9" s="10">
        <v>0.21</v>
      </c>
      <c r="O9" s="11">
        <v>83</v>
      </c>
      <c r="P9" s="10">
        <v>0.36</v>
      </c>
      <c r="Q9" s="11">
        <v>82</v>
      </c>
      <c r="R9" s="10">
        <v>0.24</v>
      </c>
      <c r="S9" s="11">
        <v>65</v>
      </c>
      <c r="T9" s="10">
        <v>0.12</v>
      </c>
      <c r="U9" s="11">
        <v>46</v>
      </c>
    </row>
  </sheetData>
  <sortState ref="A5:U9">
    <sortCondition ref="A1"/>
  </sortState>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348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t="s">
        <v>6</v>
      </c>
      <c r="E5" s="16" t="s">
        <v>6</v>
      </c>
      <c r="F5" s="16" t="s">
        <v>6</v>
      </c>
      <c r="G5" s="16" t="s">
        <v>6</v>
      </c>
      <c r="H5" s="16" t="s">
        <v>6</v>
      </c>
      <c r="I5" s="16" t="s">
        <v>6</v>
      </c>
      <c r="J5" s="16" t="s">
        <v>6</v>
      </c>
      <c r="K5" s="16" t="s">
        <v>6</v>
      </c>
      <c r="L5" s="15">
        <v>0.01</v>
      </c>
      <c r="M5" s="16">
        <v>15</v>
      </c>
      <c r="N5" s="15">
        <v>0.11</v>
      </c>
      <c r="O5" s="16">
        <v>19</v>
      </c>
      <c r="P5" s="15">
        <v>0.09</v>
      </c>
      <c r="Q5" s="16">
        <v>13</v>
      </c>
      <c r="R5" s="15">
        <v>0.1</v>
      </c>
      <c r="S5" s="16">
        <v>22</v>
      </c>
      <c r="T5" s="15">
        <v>0.16</v>
      </c>
      <c r="U5" s="16">
        <v>17</v>
      </c>
    </row>
    <row r="6" spans="1:21" ht="15.75" thickBot="1" x14ac:dyDescent="0.3">
      <c r="A6" s="6" t="s">
        <v>7</v>
      </c>
      <c r="B6" s="11" t="s">
        <v>6</v>
      </c>
      <c r="C6" s="11" t="s">
        <v>6</v>
      </c>
      <c r="D6" s="11" t="s">
        <v>6</v>
      </c>
      <c r="E6" s="11" t="s">
        <v>6</v>
      </c>
      <c r="F6" s="11" t="s">
        <v>6</v>
      </c>
      <c r="G6" s="11" t="s">
        <v>6</v>
      </c>
      <c r="H6" s="10">
        <v>0.03</v>
      </c>
      <c r="I6" s="11">
        <v>15</v>
      </c>
      <c r="J6" s="10">
        <v>0.12</v>
      </c>
      <c r="K6" s="11">
        <v>10</v>
      </c>
      <c r="L6" s="10">
        <v>0.02</v>
      </c>
      <c r="M6" s="11">
        <v>16</v>
      </c>
      <c r="N6" s="10">
        <v>0.14000000000000001</v>
      </c>
      <c r="O6" s="11">
        <v>10</v>
      </c>
      <c r="P6" s="10">
        <v>0.25</v>
      </c>
      <c r="Q6" s="11">
        <v>17</v>
      </c>
      <c r="R6" s="10">
        <v>0.19</v>
      </c>
      <c r="S6" s="11">
        <v>13</v>
      </c>
      <c r="T6" s="10">
        <v>0.2</v>
      </c>
      <c r="U6" s="11">
        <v>10</v>
      </c>
    </row>
  </sheetData>
  <sortState ref="A5:U6">
    <sortCondition ref="A1"/>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heetViews>
  <sheetFormatPr defaultRowHeight="15" x14ac:dyDescent="0.25"/>
  <cols>
    <col min="1" max="1" width="56"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67</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209</v>
      </c>
      <c r="B5" s="17" t="str">
        <f>HYPERLINK("#u55366000i!a1","Hoved institution")</f>
        <v>Hoved institution</v>
      </c>
      <c r="C5" s="13" t="s">
        <v>6</v>
      </c>
      <c r="D5" s="13" t="s">
        <v>6</v>
      </c>
      <c r="E5" s="13"/>
      <c r="F5" s="13"/>
      <c r="G5" s="13"/>
      <c r="H5" s="13"/>
      <c r="I5" s="13"/>
      <c r="J5" s="13"/>
      <c r="K5" s="13"/>
      <c r="L5" s="13"/>
      <c r="M5" s="13"/>
      <c r="N5" s="13"/>
      <c r="O5" s="13"/>
      <c r="P5" s="13"/>
      <c r="Q5" s="13"/>
      <c r="R5" s="13"/>
      <c r="S5" s="13"/>
      <c r="T5" s="13"/>
      <c r="U5" s="13"/>
      <c r="V5" s="13"/>
    </row>
    <row r="6" spans="1:22" x14ac:dyDescent="0.25">
      <c r="A6" t="s">
        <v>226</v>
      </c>
      <c r="B6" s="17" t="str">
        <f>HYPERLINK("#u59666200i!a1","Hoved institution")</f>
        <v>Hoved institution</v>
      </c>
      <c r="C6" s="13" t="s">
        <v>6</v>
      </c>
      <c r="D6" s="13" t="s">
        <v>6</v>
      </c>
      <c r="E6" s="13" t="s">
        <v>6</v>
      </c>
      <c r="F6" s="13" t="s">
        <v>6</v>
      </c>
      <c r="G6" s="13" t="s">
        <v>6</v>
      </c>
      <c r="H6" s="13" t="s">
        <v>6</v>
      </c>
      <c r="I6" s="13"/>
      <c r="J6" s="13"/>
      <c r="K6" s="13" t="s">
        <v>6</v>
      </c>
      <c r="L6" s="13" t="s">
        <v>6</v>
      </c>
      <c r="M6" s="13" t="s">
        <v>6</v>
      </c>
      <c r="N6" s="13" t="s">
        <v>6</v>
      </c>
      <c r="O6" s="13" t="s">
        <v>6</v>
      </c>
      <c r="P6" s="13" t="s">
        <v>6</v>
      </c>
      <c r="Q6" s="13" t="s">
        <v>6</v>
      </c>
      <c r="R6" s="13" t="s">
        <v>6</v>
      </c>
      <c r="S6" s="13" t="s">
        <v>6</v>
      </c>
      <c r="T6" s="13" t="s">
        <v>6</v>
      </c>
      <c r="U6" s="13" t="s">
        <v>6</v>
      </c>
      <c r="V6" s="13" t="s">
        <v>6</v>
      </c>
    </row>
    <row r="7" spans="1:22" x14ac:dyDescent="0.25">
      <c r="A7" t="s">
        <v>220</v>
      </c>
      <c r="B7" s="17" t="str">
        <f>HYPERLINK("#u56806200i!a1","Hoved institution")</f>
        <v>Hoved institution</v>
      </c>
      <c r="C7" s="13"/>
      <c r="D7" s="13"/>
      <c r="E7" s="13"/>
      <c r="F7" s="13"/>
      <c r="G7" s="13"/>
      <c r="H7" s="13"/>
      <c r="I7" s="13"/>
      <c r="J7" s="13"/>
      <c r="K7" s="13"/>
      <c r="L7" s="13"/>
      <c r="M7" s="13"/>
      <c r="N7" s="13"/>
      <c r="O7" s="13" t="s">
        <v>6</v>
      </c>
      <c r="P7" s="13" t="s">
        <v>6</v>
      </c>
      <c r="Q7" s="12">
        <v>0.1</v>
      </c>
      <c r="R7" s="13">
        <v>48</v>
      </c>
      <c r="S7" s="12">
        <v>0.23</v>
      </c>
      <c r="T7" s="13">
        <v>146</v>
      </c>
      <c r="U7" s="12">
        <v>0.24</v>
      </c>
      <c r="V7" s="13">
        <v>167</v>
      </c>
    </row>
    <row r="8" spans="1:22" x14ac:dyDescent="0.25">
      <c r="A8" t="s">
        <v>218</v>
      </c>
      <c r="B8" s="17" t="str">
        <f>HYPERLINK("#u55986200i!a1","Hoved institution")</f>
        <v>Hoved institution</v>
      </c>
      <c r="C8" s="13" t="s">
        <v>6</v>
      </c>
      <c r="D8" s="13" t="s">
        <v>6</v>
      </c>
      <c r="E8" s="13" t="s">
        <v>6</v>
      </c>
      <c r="F8" s="13" t="s">
        <v>6</v>
      </c>
      <c r="G8" s="13" t="s">
        <v>6</v>
      </c>
      <c r="H8" s="13" t="s">
        <v>6</v>
      </c>
      <c r="I8" s="13" t="s">
        <v>6</v>
      </c>
      <c r="J8" s="13" t="s">
        <v>6</v>
      </c>
      <c r="K8" s="13" t="s">
        <v>6</v>
      </c>
      <c r="L8" s="13" t="s">
        <v>6</v>
      </c>
      <c r="M8" s="13" t="s">
        <v>6</v>
      </c>
      <c r="N8" s="13" t="s">
        <v>6</v>
      </c>
      <c r="O8" s="13"/>
      <c r="P8" s="13"/>
      <c r="Q8" s="13" t="s">
        <v>6</v>
      </c>
      <c r="R8" s="13" t="s">
        <v>6</v>
      </c>
      <c r="S8" s="13"/>
      <c r="T8" s="13"/>
      <c r="U8" s="13"/>
      <c r="V8" s="13"/>
    </row>
    <row r="9" spans="1:22" x14ac:dyDescent="0.25">
      <c r="A9" t="s">
        <v>211</v>
      </c>
      <c r="B9" s="17" t="str">
        <f>HYPERLINK("#u55916200i!a1","Hoved institution")</f>
        <v>Hoved institution</v>
      </c>
      <c r="C9" s="12">
        <v>0.23</v>
      </c>
      <c r="D9" s="13">
        <v>60</v>
      </c>
      <c r="E9" s="12">
        <v>0.15</v>
      </c>
      <c r="F9" s="13">
        <v>58</v>
      </c>
      <c r="G9" s="12">
        <v>0.18</v>
      </c>
      <c r="H9" s="13">
        <v>84</v>
      </c>
      <c r="I9" s="12">
        <v>7.0000000000000007E-2</v>
      </c>
      <c r="J9" s="13">
        <v>63</v>
      </c>
      <c r="K9" s="12">
        <v>0.11</v>
      </c>
      <c r="L9" s="13">
        <v>106</v>
      </c>
      <c r="M9" s="12">
        <v>0.05</v>
      </c>
      <c r="N9" s="13">
        <v>182</v>
      </c>
      <c r="O9" s="12">
        <v>0.11</v>
      </c>
      <c r="P9" s="13">
        <v>177</v>
      </c>
      <c r="Q9" s="12">
        <v>0.15</v>
      </c>
      <c r="R9" s="13">
        <v>195</v>
      </c>
      <c r="S9" s="12">
        <v>0.42</v>
      </c>
      <c r="T9" s="13">
        <v>32</v>
      </c>
      <c r="U9" s="12">
        <v>0.28000000000000003</v>
      </c>
      <c r="V9" s="13">
        <v>46</v>
      </c>
    </row>
    <row r="10" spans="1:22" x14ac:dyDescent="0.25">
      <c r="A10" t="s">
        <v>222</v>
      </c>
      <c r="B10" s="17" t="str">
        <f>HYPERLINK("#u59626200i!a1","Hoved institution")</f>
        <v>Hoved institution</v>
      </c>
      <c r="C10" s="12">
        <v>0.16</v>
      </c>
      <c r="D10" s="13">
        <v>30</v>
      </c>
      <c r="E10" s="12">
        <v>0.11</v>
      </c>
      <c r="F10" s="13">
        <v>31</v>
      </c>
      <c r="G10" s="12">
        <v>0.19</v>
      </c>
      <c r="H10" s="13">
        <v>42</v>
      </c>
      <c r="I10" s="12">
        <v>0.05</v>
      </c>
      <c r="J10" s="13">
        <v>27</v>
      </c>
      <c r="K10" s="12">
        <v>0.01</v>
      </c>
      <c r="L10" s="13">
        <v>13</v>
      </c>
      <c r="M10" s="12">
        <v>0.08</v>
      </c>
      <c r="N10" s="13">
        <v>26</v>
      </c>
      <c r="O10" s="12">
        <v>0.18</v>
      </c>
      <c r="P10" s="13">
        <v>30</v>
      </c>
      <c r="Q10" s="12">
        <v>0.05</v>
      </c>
      <c r="R10" s="13">
        <v>22</v>
      </c>
      <c r="S10" s="12">
        <v>0.15</v>
      </c>
      <c r="T10" s="13">
        <v>28</v>
      </c>
      <c r="U10" s="12">
        <v>0.24</v>
      </c>
      <c r="V10" s="13">
        <v>27</v>
      </c>
    </row>
    <row r="11" spans="1:22" x14ac:dyDescent="0.25">
      <c r="A11" t="s">
        <v>221</v>
      </c>
      <c r="B11" s="17" t="str">
        <f>HYPERLINK("#u57856200i!a1","Hoved institution")</f>
        <v>Hoved institution</v>
      </c>
      <c r="C11" s="13"/>
      <c r="D11" s="13"/>
      <c r="E11" s="13"/>
      <c r="F11" s="13"/>
      <c r="G11" s="13"/>
      <c r="H11" s="13"/>
      <c r="I11" s="13"/>
      <c r="J11" s="13"/>
      <c r="K11" s="13"/>
      <c r="L11" s="13"/>
      <c r="M11" s="13"/>
      <c r="N11" s="13"/>
      <c r="O11" s="12">
        <v>0</v>
      </c>
      <c r="P11" s="13">
        <v>13</v>
      </c>
      <c r="Q11" s="12">
        <v>0.04</v>
      </c>
      <c r="R11" s="13">
        <v>16</v>
      </c>
      <c r="S11" s="12">
        <v>0.03</v>
      </c>
      <c r="T11" s="13">
        <v>11</v>
      </c>
      <c r="U11" s="13" t="s">
        <v>6</v>
      </c>
      <c r="V11" s="13" t="s">
        <v>6</v>
      </c>
    </row>
    <row r="12" spans="1:22" x14ac:dyDescent="0.25">
      <c r="A12" t="s">
        <v>212</v>
      </c>
      <c r="B12" s="17" t="str">
        <f>HYPERLINK("#u55926200i!a1","Hoved institution")</f>
        <v>Hoved institution</v>
      </c>
      <c r="C12" s="12">
        <v>0.09</v>
      </c>
      <c r="D12" s="13">
        <v>22</v>
      </c>
      <c r="E12" s="12">
        <v>0.14000000000000001</v>
      </c>
      <c r="F12" s="13">
        <v>12</v>
      </c>
      <c r="G12" s="12">
        <v>0.1</v>
      </c>
      <c r="H12" s="13">
        <v>27</v>
      </c>
      <c r="I12" s="12">
        <v>7.0000000000000007E-2</v>
      </c>
      <c r="J12" s="13">
        <v>28</v>
      </c>
      <c r="K12" s="12">
        <v>0.13</v>
      </c>
      <c r="L12" s="13">
        <v>19</v>
      </c>
      <c r="M12" s="12">
        <v>0.01</v>
      </c>
      <c r="N12" s="13">
        <v>16</v>
      </c>
      <c r="O12" s="12">
        <v>0.32</v>
      </c>
      <c r="P12" s="13">
        <v>14</v>
      </c>
      <c r="Q12" s="12">
        <v>0.21</v>
      </c>
      <c r="R12" s="13">
        <v>17</v>
      </c>
      <c r="S12" s="13" t="s">
        <v>6</v>
      </c>
      <c r="T12" s="13" t="s">
        <v>6</v>
      </c>
      <c r="U12" s="13" t="s">
        <v>6</v>
      </c>
      <c r="V12" s="13" t="s">
        <v>6</v>
      </c>
    </row>
    <row r="13" spans="1:22" x14ac:dyDescent="0.25">
      <c r="A13" t="s">
        <v>223</v>
      </c>
      <c r="B13" s="17" t="str">
        <f>HYPERLINK("#u59636200i!a1","Hoved institution")</f>
        <v>Hoved institution</v>
      </c>
      <c r="C13" s="12">
        <v>0.06</v>
      </c>
      <c r="D13" s="13">
        <v>12</v>
      </c>
      <c r="E13" s="13" t="s">
        <v>6</v>
      </c>
      <c r="F13" s="13" t="s">
        <v>6</v>
      </c>
      <c r="G13" s="12">
        <v>0.14000000000000001</v>
      </c>
      <c r="H13" s="13">
        <v>10</v>
      </c>
      <c r="I13" s="13" t="s">
        <v>6</v>
      </c>
      <c r="J13" s="13" t="s">
        <v>6</v>
      </c>
      <c r="K13" s="13" t="s">
        <v>6</v>
      </c>
      <c r="L13" s="13" t="s">
        <v>6</v>
      </c>
      <c r="M13" s="13" t="s">
        <v>6</v>
      </c>
      <c r="N13" s="13" t="s">
        <v>6</v>
      </c>
      <c r="O13" s="13" t="s">
        <v>6</v>
      </c>
      <c r="P13" s="13" t="s">
        <v>6</v>
      </c>
      <c r="Q13" s="13" t="s">
        <v>6</v>
      </c>
      <c r="R13" s="13" t="s">
        <v>6</v>
      </c>
      <c r="S13" s="13" t="s">
        <v>6</v>
      </c>
      <c r="T13" s="13" t="s">
        <v>6</v>
      </c>
      <c r="U13" s="13" t="s">
        <v>6</v>
      </c>
      <c r="V13" s="13" t="s">
        <v>6</v>
      </c>
    </row>
    <row r="14" spans="1:22" x14ac:dyDescent="0.25">
      <c r="A14" t="s">
        <v>213</v>
      </c>
      <c r="B14" s="17" t="str">
        <f>HYPERLINK("#u55936200i!a1","Hoved institution")</f>
        <v>Hoved institution</v>
      </c>
      <c r="C14" s="13" t="s">
        <v>6</v>
      </c>
      <c r="D14" s="13" t="s">
        <v>6</v>
      </c>
      <c r="E14" s="13" t="s">
        <v>6</v>
      </c>
      <c r="F14" s="13" t="s">
        <v>6</v>
      </c>
      <c r="G14" s="13" t="s">
        <v>6</v>
      </c>
      <c r="H14" s="13" t="s">
        <v>6</v>
      </c>
      <c r="I14" s="13" t="s">
        <v>6</v>
      </c>
      <c r="J14" s="13" t="s">
        <v>6</v>
      </c>
      <c r="K14" s="13" t="s">
        <v>6</v>
      </c>
      <c r="L14" s="13" t="s">
        <v>6</v>
      </c>
      <c r="M14" s="13" t="s">
        <v>6</v>
      </c>
      <c r="N14" s="13" t="s">
        <v>6</v>
      </c>
      <c r="O14" s="13" t="s">
        <v>6</v>
      </c>
      <c r="P14" s="13" t="s">
        <v>6</v>
      </c>
      <c r="Q14" s="13"/>
      <c r="R14" s="13"/>
      <c r="S14" s="13"/>
      <c r="T14" s="13"/>
      <c r="U14" s="13"/>
      <c r="V14" s="13"/>
    </row>
    <row r="15" spans="1:22" x14ac:dyDescent="0.25">
      <c r="A15" t="s">
        <v>214</v>
      </c>
      <c r="B15" s="17" t="str">
        <f>HYPERLINK("#u55946200i!a1","Hoved institution")</f>
        <v>Hoved institution</v>
      </c>
      <c r="C15" s="12">
        <v>0.15</v>
      </c>
      <c r="D15" s="13">
        <v>25</v>
      </c>
      <c r="E15" s="12">
        <v>0.16</v>
      </c>
      <c r="F15" s="13">
        <v>52</v>
      </c>
      <c r="G15" s="12">
        <v>0.11</v>
      </c>
      <c r="H15" s="13">
        <v>60</v>
      </c>
      <c r="I15" s="12">
        <v>0.1</v>
      </c>
      <c r="J15" s="13">
        <v>75</v>
      </c>
      <c r="K15" s="12">
        <v>0.12</v>
      </c>
      <c r="L15" s="13">
        <v>42</v>
      </c>
      <c r="M15" s="12">
        <v>7.0000000000000007E-2</v>
      </c>
      <c r="N15" s="13">
        <v>83</v>
      </c>
      <c r="O15" s="12">
        <v>0.16</v>
      </c>
      <c r="P15" s="13">
        <v>161</v>
      </c>
      <c r="Q15" s="12">
        <v>0.28999999999999998</v>
      </c>
      <c r="R15" s="13">
        <v>124</v>
      </c>
      <c r="S15" s="12">
        <v>0.23</v>
      </c>
      <c r="T15" s="13">
        <v>143</v>
      </c>
      <c r="U15" s="12">
        <v>0.23</v>
      </c>
      <c r="V15" s="13">
        <v>152</v>
      </c>
    </row>
    <row r="16" spans="1:22" x14ac:dyDescent="0.25">
      <c r="A16" t="s">
        <v>210</v>
      </c>
      <c r="B16" s="17" t="str">
        <f>HYPERLINK("#u55780000i!a1","Hoved institution")</f>
        <v>Hoved institution</v>
      </c>
      <c r="C16" s="13" t="s">
        <v>6</v>
      </c>
      <c r="D16" s="13" t="s">
        <v>6</v>
      </c>
      <c r="E16" s="13"/>
      <c r="F16" s="13"/>
      <c r="G16" s="13"/>
      <c r="H16" s="13"/>
      <c r="I16" s="13" t="s">
        <v>6</v>
      </c>
      <c r="J16" s="13" t="s">
        <v>6</v>
      </c>
      <c r="K16" s="13"/>
      <c r="L16" s="13"/>
      <c r="M16" s="13"/>
      <c r="N16" s="13"/>
      <c r="O16" s="13"/>
      <c r="P16" s="13"/>
      <c r="Q16" s="13"/>
      <c r="R16" s="13"/>
      <c r="S16" s="13"/>
      <c r="T16" s="13"/>
      <c r="U16" s="13"/>
      <c r="V16" s="13"/>
    </row>
    <row r="17" spans="1:22" x14ac:dyDescent="0.25">
      <c r="A17" t="s">
        <v>227</v>
      </c>
      <c r="B17" s="17" t="str">
        <f>HYPERLINK("#u59676200i!a1","Hoved institution")</f>
        <v>Hoved institution</v>
      </c>
      <c r="C17" s="13"/>
      <c r="D17" s="13"/>
      <c r="E17" s="13" t="s">
        <v>6</v>
      </c>
      <c r="F17" s="13" t="s">
        <v>6</v>
      </c>
      <c r="G17" s="13" t="s">
        <v>6</v>
      </c>
      <c r="H17" s="13" t="s">
        <v>6</v>
      </c>
      <c r="I17" s="13" t="s">
        <v>6</v>
      </c>
      <c r="J17" s="13" t="s">
        <v>6</v>
      </c>
      <c r="K17" s="13" t="s">
        <v>6</v>
      </c>
      <c r="L17" s="13" t="s">
        <v>6</v>
      </c>
      <c r="M17" s="13"/>
      <c r="N17" s="13"/>
      <c r="O17" s="13"/>
      <c r="P17" s="13"/>
      <c r="Q17" s="13"/>
      <c r="R17" s="13"/>
      <c r="S17" s="13"/>
      <c r="T17" s="13"/>
      <c r="U17" s="13"/>
      <c r="V17" s="13"/>
    </row>
    <row r="18" spans="1:22" x14ac:dyDescent="0.25">
      <c r="A18" t="s">
        <v>215</v>
      </c>
      <c r="B18" s="17" t="str">
        <f>HYPERLINK("#u55956200i!a1","Hoved institution")</f>
        <v>Hoved institution</v>
      </c>
      <c r="C18" s="13" t="s">
        <v>6</v>
      </c>
      <c r="D18" s="13" t="s">
        <v>6</v>
      </c>
      <c r="E18" s="13" t="s">
        <v>6</v>
      </c>
      <c r="F18" s="13" t="s">
        <v>6</v>
      </c>
      <c r="G18" s="13" t="s">
        <v>6</v>
      </c>
      <c r="H18" s="13" t="s">
        <v>6</v>
      </c>
      <c r="I18" s="13"/>
      <c r="J18" s="13"/>
      <c r="K18" s="13" t="s">
        <v>6</v>
      </c>
      <c r="L18" s="13" t="s">
        <v>6</v>
      </c>
      <c r="M18" s="13"/>
      <c r="N18" s="13"/>
      <c r="O18" s="13"/>
      <c r="P18" s="13"/>
      <c r="Q18" s="13"/>
      <c r="R18" s="13"/>
      <c r="S18" s="13"/>
      <c r="T18" s="13"/>
      <c r="U18" s="13"/>
      <c r="V18" s="13"/>
    </row>
    <row r="19" spans="1:22" x14ac:dyDescent="0.25">
      <c r="A19" t="s">
        <v>216</v>
      </c>
      <c r="B19" s="17" t="str">
        <f>HYPERLINK("#u55966200i!a1","Hoved institution")</f>
        <v>Hoved institution</v>
      </c>
      <c r="C19" s="12">
        <v>0.22</v>
      </c>
      <c r="D19" s="13">
        <v>17</v>
      </c>
      <c r="E19" s="12">
        <v>0.18</v>
      </c>
      <c r="F19" s="13">
        <v>19</v>
      </c>
      <c r="G19" s="12">
        <v>0.13</v>
      </c>
      <c r="H19" s="13">
        <v>30</v>
      </c>
      <c r="I19" s="12">
        <v>0.04</v>
      </c>
      <c r="J19" s="13">
        <v>28</v>
      </c>
      <c r="K19" s="12">
        <v>0.04</v>
      </c>
      <c r="L19" s="13">
        <v>19</v>
      </c>
      <c r="M19" s="12">
        <v>0.06</v>
      </c>
      <c r="N19" s="13">
        <v>28</v>
      </c>
      <c r="O19" s="12">
        <v>0.3</v>
      </c>
      <c r="P19" s="13">
        <v>21</v>
      </c>
      <c r="Q19" s="12">
        <v>0.23</v>
      </c>
      <c r="R19" s="13">
        <v>23</v>
      </c>
      <c r="S19" s="12">
        <v>0.1</v>
      </c>
      <c r="T19" s="13">
        <v>18</v>
      </c>
      <c r="U19" s="12">
        <v>0.16</v>
      </c>
      <c r="V19" s="13">
        <v>22</v>
      </c>
    </row>
    <row r="20" spans="1:22" x14ac:dyDescent="0.25">
      <c r="A20" t="s">
        <v>225</v>
      </c>
      <c r="B20" s="17" t="str">
        <f>HYPERLINK("#u59656200i!a1","Hoved institution")</f>
        <v>Hoved institution</v>
      </c>
      <c r="C20" s="13" t="s">
        <v>6</v>
      </c>
      <c r="D20" s="13" t="s">
        <v>6</v>
      </c>
      <c r="E20" s="13" t="s">
        <v>6</v>
      </c>
      <c r="F20" s="13" t="s">
        <v>6</v>
      </c>
      <c r="G20" s="13" t="s">
        <v>6</v>
      </c>
      <c r="H20" s="13" t="s">
        <v>6</v>
      </c>
      <c r="I20" s="13" t="s">
        <v>6</v>
      </c>
      <c r="J20" s="13" t="s">
        <v>6</v>
      </c>
      <c r="K20" s="13" t="s">
        <v>6</v>
      </c>
      <c r="L20" s="13" t="s">
        <v>6</v>
      </c>
      <c r="M20" s="13" t="s">
        <v>6</v>
      </c>
      <c r="N20" s="13" t="s">
        <v>6</v>
      </c>
      <c r="O20" s="13" t="s">
        <v>6</v>
      </c>
      <c r="P20" s="13" t="s">
        <v>6</v>
      </c>
      <c r="Q20" s="13" t="s">
        <v>6</v>
      </c>
      <c r="R20" s="13" t="s">
        <v>6</v>
      </c>
      <c r="S20" s="13" t="s">
        <v>6</v>
      </c>
      <c r="T20" s="13" t="s">
        <v>6</v>
      </c>
      <c r="U20" s="13" t="s">
        <v>6</v>
      </c>
      <c r="V20" s="13" t="s">
        <v>6</v>
      </c>
    </row>
    <row r="21" spans="1:22" x14ac:dyDescent="0.25">
      <c r="A21" s="14" t="s">
        <v>228</v>
      </c>
      <c r="B21" s="18" t="str">
        <f>HYPERLINK("#u64516200i!a1","Hoved institution")</f>
        <v>Hoved institution</v>
      </c>
      <c r="C21" s="15">
        <v>0.09</v>
      </c>
      <c r="D21" s="16">
        <v>29</v>
      </c>
      <c r="E21" s="15">
        <v>0.24</v>
      </c>
      <c r="F21" s="16">
        <v>24</v>
      </c>
      <c r="G21" s="15">
        <v>0.15</v>
      </c>
      <c r="H21" s="16">
        <v>29</v>
      </c>
      <c r="I21" s="15">
        <v>0.17</v>
      </c>
      <c r="J21" s="16">
        <v>11</v>
      </c>
      <c r="K21" s="15">
        <v>0.01</v>
      </c>
      <c r="L21" s="16">
        <v>16</v>
      </c>
      <c r="M21" s="15">
        <v>0.08</v>
      </c>
      <c r="N21" s="16">
        <v>12</v>
      </c>
      <c r="O21" s="15">
        <v>0.25</v>
      </c>
      <c r="P21" s="16">
        <v>16</v>
      </c>
      <c r="Q21" s="15">
        <v>0.3</v>
      </c>
      <c r="R21" s="16">
        <v>21</v>
      </c>
      <c r="S21" s="16" t="s">
        <v>6</v>
      </c>
      <c r="T21" s="16" t="s">
        <v>6</v>
      </c>
      <c r="U21" s="15">
        <v>0.14000000000000001</v>
      </c>
      <c r="V21" s="16">
        <v>13</v>
      </c>
    </row>
    <row r="22" spans="1:22" x14ac:dyDescent="0.25">
      <c r="A22" t="s">
        <v>219</v>
      </c>
      <c r="B22" s="17" t="str">
        <f>HYPERLINK("#u55996200i!a1","Hoved institution")</f>
        <v>Hoved institution</v>
      </c>
      <c r="C22" s="13" t="s">
        <v>6</v>
      </c>
      <c r="D22" s="13" t="s">
        <v>6</v>
      </c>
      <c r="E22" s="13"/>
      <c r="F22" s="13"/>
      <c r="G22" s="13" t="s">
        <v>6</v>
      </c>
      <c r="H22" s="13" t="s">
        <v>6</v>
      </c>
      <c r="I22" s="13"/>
      <c r="J22" s="13"/>
      <c r="K22" s="13"/>
      <c r="L22" s="13"/>
      <c r="M22" s="13"/>
      <c r="N22" s="13"/>
      <c r="O22" s="13"/>
      <c r="P22" s="13"/>
      <c r="Q22" s="13"/>
      <c r="R22" s="13"/>
      <c r="S22" s="13"/>
      <c r="T22" s="13"/>
      <c r="U22" s="13"/>
      <c r="V22" s="13"/>
    </row>
    <row r="23" spans="1:22" x14ac:dyDescent="0.25">
      <c r="A23" t="s">
        <v>217</v>
      </c>
      <c r="B23" s="17" t="str">
        <f>HYPERLINK("#u55976200i!a1","Hoved institution")</f>
        <v>Hoved institution</v>
      </c>
      <c r="C23" s="12">
        <v>0.28000000000000003</v>
      </c>
      <c r="D23" s="13">
        <v>17</v>
      </c>
      <c r="E23" s="12">
        <v>0.05</v>
      </c>
      <c r="F23" s="13">
        <v>23</v>
      </c>
      <c r="G23" s="12">
        <v>0.08</v>
      </c>
      <c r="H23" s="13">
        <v>36</v>
      </c>
      <c r="I23" s="12">
        <v>0.09</v>
      </c>
      <c r="J23" s="13">
        <v>25</v>
      </c>
      <c r="K23" s="12">
        <v>0.06</v>
      </c>
      <c r="L23" s="13">
        <v>14</v>
      </c>
      <c r="M23" s="12">
        <v>0.01</v>
      </c>
      <c r="N23" s="13">
        <v>28</v>
      </c>
      <c r="O23" s="12">
        <v>0.04</v>
      </c>
      <c r="P23" s="13">
        <v>13</v>
      </c>
      <c r="Q23" s="12">
        <v>0.28999999999999998</v>
      </c>
      <c r="R23" s="13">
        <v>27</v>
      </c>
      <c r="S23" s="12">
        <v>0.19</v>
      </c>
      <c r="T23" s="13">
        <v>16</v>
      </c>
      <c r="U23" s="12">
        <v>0.18</v>
      </c>
      <c r="V23" s="13">
        <v>27</v>
      </c>
    </row>
    <row r="24" spans="1:22" ht="15.75" thickBot="1" x14ac:dyDescent="0.3">
      <c r="A24" s="6" t="s">
        <v>224</v>
      </c>
      <c r="B24" s="9" t="str">
        <f>HYPERLINK("#u59646200i!a1","Hoved institution")</f>
        <v>Hoved institution</v>
      </c>
      <c r="C24" s="11" t="s">
        <v>6</v>
      </c>
      <c r="D24" s="11" t="s">
        <v>6</v>
      </c>
      <c r="E24" s="10">
        <v>0.19</v>
      </c>
      <c r="F24" s="11">
        <v>13</v>
      </c>
      <c r="G24" s="11" t="s">
        <v>6</v>
      </c>
      <c r="H24" s="11" t="s">
        <v>6</v>
      </c>
      <c r="I24" s="11" t="s">
        <v>6</v>
      </c>
      <c r="J24" s="11" t="s">
        <v>6</v>
      </c>
      <c r="K24" s="11" t="s">
        <v>6</v>
      </c>
      <c r="L24" s="11" t="s">
        <v>6</v>
      </c>
      <c r="M24" s="11" t="s">
        <v>6</v>
      </c>
      <c r="N24" s="11" t="s">
        <v>6</v>
      </c>
      <c r="O24" s="11" t="s">
        <v>6</v>
      </c>
      <c r="P24" s="11" t="s">
        <v>6</v>
      </c>
      <c r="Q24" s="11" t="s">
        <v>6</v>
      </c>
      <c r="R24" s="11" t="s">
        <v>6</v>
      </c>
      <c r="S24" s="11" t="s">
        <v>6</v>
      </c>
      <c r="T24" s="11" t="s">
        <v>6</v>
      </c>
      <c r="U24" s="11" t="s">
        <v>6</v>
      </c>
      <c r="V24" s="11" t="s">
        <v>6</v>
      </c>
    </row>
  </sheetData>
  <sortState ref="A5:V24">
    <sortCondition ref="A1"/>
  </sortState>
  <pageMargins left="0.7" right="0.7" top="0.75" bottom="0.75" header="0.3" footer="0.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5703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347</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40</v>
      </c>
      <c r="B5" s="11"/>
      <c r="C5" s="11"/>
      <c r="D5" s="11"/>
      <c r="E5" s="11"/>
      <c r="F5" s="11"/>
      <c r="G5" s="11"/>
      <c r="H5" s="11"/>
      <c r="I5" s="11"/>
      <c r="J5" s="11"/>
      <c r="K5" s="11"/>
      <c r="L5" s="11"/>
      <c r="M5" s="11"/>
      <c r="N5" s="11"/>
      <c r="O5" s="11"/>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HYPERLINK("#u420!a1","Tilbage til Klassisk humaniora, kand.")</f>
        <v>Tilbage til Klassisk humaniora, kand.</v>
      </c>
    </row>
    <row r="2" spans="1:21" ht="15.75" thickBot="1" x14ac:dyDescent="0.3">
      <c r="A2" s="1" t="s">
        <v>346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0.33</v>
      </c>
      <c r="C5" s="13">
        <v>14</v>
      </c>
      <c r="D5" s="12">
        <v>0.41</v>
      </c>
      <c r="E5" s="13">
        <v>17</v>
      </c>
      <c r="F5" s="12">
        <v>0.19</v>
      </c>
      <c r="G5" s="13">
        <v>25</v>
      </c>
      <c r="H5" s="12">
        <v>0.24</v>
      </c>
      <c r="I5" s="13">
        <v>34</v>
      </c>
      <c r="J5" s="12">
        <v>0.28000000000000003</v>
      </c>
      <c r="K5" s="13">
        <v>26</v>
      </c>
      <c r="L5" s="12">
        <v>0.17</v>
      </c>
      <c r="M5" s="13">
        <v>23</v>
      </c>
      <c r="N5" s="12">
        <v>0.24</v>
      </c>
      <c r="O5" s="13">
        <v>18</v>
      </c>
      <c r="P5" s="12">
        <v>0.14000000000000001</v>
      </c>
      <c r="Q5" s="13">
        <v>25</v>
      </c>
      <c r="R5" s="12">
        <v>0.25</v>
      </c>
      <c r="S5" s="13">
        <v>29</v>
      </c>
      <c r="T5" s="12">
        <v>0.26</v>
      </c>
      <c r="U5" s="13">
        <v>26</v>
      </c>
    </row>
    <row r="6" spans="1:21" x14ac:dyDescent="0.25">
      <c r="A6" t="s">
        <v>38</v>
      </c>
      <c r="B6" s="13" t="s">
        <v>6</v>
      </c>
      <c r="C6" s="13" t="s">
        <v>6</v>
      </c>
      <c r="D6" s="12">
        <v>0.25</v>
      </c>
      <c r="E6" s="13">
        <v>13</v>
      </c>
      <c r="F6" s="12">
        <v>0.18</v>
      </c>
      <c r="G6" s="13">
        <v>10</v>
      </c>
      <c r="H6" s="12">
        <v>0.13</v>
      </c>
      <c r="I6" s="13">
        <v>21</v>
      </c>
      <c r="J6" s="12">
        <v>0.24</v>
      </c>
      <c r="K6" s="13">
        <v>17</v>
      </c>
      <c r="L6" s="12">
        <v>0.08</v>
      </c>
      <c r="M6" s="13">
        <v>15</v>
      </c>
      <c r="N6" s="12">
        <v>0.15</v>
      </c>
      <c r="O6" s="13">
        <v>10</v>
      </c>
      <c r="P6" s="13" t="s">
        <v>6</v>
      </c>
      <c r="Q6" s="13" t="s">
        <v>6</v>
      </c>
      <c r="R6" s="12">
        <v>0.24</v>
      </c>
      <c r="S6" s="13">
        <v>11</v>
      </c>
      <c r="T6" s="12">
        <v>0.28000000000000003</v>
      </c>
      <c r="U6" s="13">
        <v>20</v>
      </c>
    </row>
    <row r="7" spans="1:21" x14ac:dyDescent="0.25">
      <c r="A7" s="14" t="s">
        <v>40</v>
      </c>
      <c r="B7" s="15">
        <v>0.37</v>
      </c>
      <c r="C7" s="16">
        <v>13</v>
      </c>
      <c r="D7" s="16" t="s">
        <v>6</v>
      </c>
      <c r="E7" s="16" t="s">
        <v>6</v>
      </c>
      <c r="F7" s="15">
        <v>0.27</v>
      </c>
      <c r="G7" s="16">
        <v>12</v>
      </c>
      <c r="H7" s="15">
        <v>0.3</v>
      </c>
      <c r="I7" s="16">
        <v>11</v>
      </c>
      <c r="J7" s="16" t="s">
        <v>6</v>
      </c>
      <c r="K7" s="16" t="s">
        <v>6</v>
      </c>
      <c r="L7" s="15">
        <v>0.33</v>
      </c>
      <c r="M7" s="16">
        <v>12</v>
      </c>
      <c r="N7" s="15">
        <v>0.09</v>
      </c>
      <c r="O7" s="16">
        <v>16</v>
      </c>
      <c r="P7" s="15">
        <v>0.21</v>
      </c>
      <c r="Q7" s="16">
        <v>10</v>
      </c>
      <c r="R7" s="15">
        <v>0.57999999999999996</v>
      </c>
      <c r="S7" s="16">
        <v>11</v>
      </c>
      <c r="T7" s="16" t="s">
        <v>6</v>
      </c>
      <c r="U7" s="16" t="s">
        <v>6</v>
      </c>
    </row>
    <row r="8" spans="1:21" ht="15.75" thickBot="1" x14ac:dyDescent="0.3">
      <c r="A8" s="6" t="s">
        <v>7</v>
      </c>
      <c r="B8" s="10">
        <v>0.4</v>
      </c>
      <c r="C8" s="11">
        <v>10</v>
      </c>
      <c r="D8" s="11" t="s">
        <v>6</v>
      </c>
      <c r="E8" s="11" t="s">
        <v>6</v>
      </c>
      <c r="F8" s="10">
        <v>0.17</v>
      </c>
      <c r="G8" s="11">
        <v>16</v>
      </c>
      <c r="H8" s="10">
        <v>0.19</v>
      </c>
      <c r="I8" s="11">
        <v>19</v>
      </c>
      <c r="J8" s="10">
        <v>0.21</v>
      </c>
      <c r="K8" s="11">
        <v>20</v>
      </c>
      <c r="L8" s="10">
        <v>0.27</v>
      </c>
      <c r="M8" s="11">
        <v>20</v>
      </c>
      <c r="N8" s="10">
        <v>0.28999999999999998</v>
      </c>
      <c r="O8" s="11">
        <v>19</v>
      </c>
      <c r="P8" s="10">
        <v>0.16</v>
      </c>
      <c r="Q8" s="11">
        <v>23</v>
      </c>
      <c r="R8" s="10">
        <v>0.31</v>
      </c>
      <c r="S8" s="11">
        <v>27</v>
      </c>
      <c r="T8" s="10">
        <v>0.15</v>
      </c>
      <c r="U8" s="11">
        <v>20</v>
      </c>
    </row>
  </sheetData>
  <sortState ref="A5:U8">
    <sortCondition ref="A1"/>
  </sortState>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heetViews>
  <sheetFormatPr defaultRowHeight="15" x14ac:dyDescent="0.25"/>
  <cols>
    <col min="1" max="1" width="33.5703125" bestFit="1" customWidth="1"/>
    <col min="2" max="2" width="5" bestFit="1" customWidth="1"/>
    <col min="3" max="3" width="2.42578125" bestFit="1" customWidth="1"/>
    <col min="8" max="8" width="5" bestFit="1" customWidth="1"/>
    <col min="9" max="9" width="2.42578125" bestFit="1" customWidth="1"/>
    <col min="10" max="10" width="5" bestFit="1" customWidth="1"/>
    <col min="11" max="11" width="2.42578125" bestFit="1" customWidth="1"/>
    <col min="16" max="16" width="5" bestFit="1" customWidth="1"/>
    <col min="17" max="17" width="2.42578125" bestFit="1" customWidth="1"/>
  </cols>
  <sheetData>
    <row r="1" spans="1:17" x14ac:dyDescent="0.25">
      <c r="A1" s="2" t="str">
        <f>HYPERLINK("#u420!a1","Tilbage til Klassisk humaniora, kand.")</f>
        <v>Tilbage til Klassisk humaniora, kand.</v>
      </c>
    </row>
    <row r="2" spans="1:17" ht="15.75" thickBot="1" x14ac:dyDescent="0.3">
      <c r="A2" s="1" t="s">
        <v>345</v>
      </c>
      <c r="B2" s="1"/>
    </row>
    <row r="3" spans="1:17" x14ac:dyDescent="0.25">
      <c r="A3" s="3"/>
      <c r="B3" s="7">
        <v>2002</v>
      </c>
      <c r="C3" s="7"/>
      <c r="D3" s="7"/>
      <c r="E3" s="7"/>
      <c r="F3" s="7"/>
      <c r="G3" s="7"/>
      <c r="H3" s="7">
        <v>2005</v>
      </c>
      <c r="I3" s="7"/>
      <c r="J3" s="7">
        <v>2006</v>
      </c>
      <c r="K3" s="7"/>
      <c r="L3" s="7"/>
      <c r="M3" s="7"/>
      <c r="N3" s="7"/>
      <c r="O3" s="7"/>
      <c r="P3" s="7">
        <v>2009</v>
      </c>
      <c r="Q3" s="7"/>
    </row>
    <row r="4" spans="1:17" x14ac:dyDescent="0.25">
      <c r="A4" s="4"/>
      <c r="B4" s="8" t="s">
        <v>1</v>
      </c>
      <c r="C4" s="8" t="s">
        <v>2</v>
      </c>
      <c r="D4" s="8"/>
      <c r="E4" s="8"/>
      <c r="F4" s="8"/>
      <c r="G4" s="8"/>
      <c r="H4" s="8" t="s">
        <v>1</v>
      </c>
      <c r="I4" s="8" t="s">
        <v>2</v>
      </c>
      <c r="J4" s="8" t="s">
        <v>1</v>
      </c>
      <c r="K4" s="8" t="s">
        <v>2</v>
      </c>
      <c r="L4" s="8"/>
      <c r="M4" s="8"/>
      <c r="N4" s="8"/>
      <c r="O4" s="8"/>
      <c r="P4" s="8" t="s">
        <v>1</v>
      </c>
      <c r="Q4" s="8" t="s">
        <v>2</v>
      </c>
    </row>
    <row r="5" spans="1:17" x14ac:dyDescent="0.25">
      <c r="A5" s="14" t="s">
        <v>27</v>
      </c>
      <c r="B5" s="16" t="s">
        <v>6</v>
      </c>
      <c r="C5" s="16" t="s">
        <v>6</v>
      </c>
      <c r="D5" s="16"/>
      <c r="E5" s="16"/>
      <c r="F5" s="16"/>
      <c r="G5" s="16"/>
      <c r="H5" s="16" t="s">
        <v>6</v>
      </c>
      <c r="I5" s="16" t="s">
        <v>6</v>
      </c>
      <c r="J5" s="16" t="s">
        <v>6</v>
      </c>
      <c r="K5" s="16" t="s">
        <v>6</v>
      </c>
      <c r="L5" s="16"/>
      <c r="M5" s="16"/>
      <c r="N5" s="16"/>
      <c r="O5" s="16"/>
      <c r="P5" s="16" t="s">
        <v>6</v>
      </c>
      <c r="Q5" s="16" t="s">
        <v>6</v>
      </c>
    </row>
    <row r="6" spans="1:17" ht="15.75" thickBot="1" x14ac:dyDescent="0.3">
      <c r="A6" s="6" t="s">
        <v>7</v>
      </c>
      <c r="B6" s="11" t="s">
        <v>6</v>
      </c>
      <c r="C6" s="11" t="s">
        <v>6</v>
      </c>
      <c r="D6" s="11"/>
      <c r="E6" s="11"/>
      <c r="F6" s="11"/>
      <c r="G6" s="11"/>
      <c r="H6" s="11"/>
      <c r="I6" s="11"/>
      <c r="J6" s="11"/>
      <c r="K6" s="11"/>
      <c r="L6" s="11"/>
      <c r="M6" s="11"/>
      <c r="N6" s="11"/>
      <c r="O6" s="11"/>
      <c r="P6" s="11"/>
      <c r="Q6" s="11"/>
    </row>
  </sheetData>
  <sortState ref="A5:Q6">
    <sortCondition ref="A1"/>
  </sortState>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8" max="8" width="5" bestFit="1" customWidth="1"/>
    <col min="9" max="9" width="2.4257812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HYPERLINK("#u420!a1","Tilbage til Klassisk humaniora, kand.")</f>
        <v>Tilbage til Klassisk humaniora, kand.</v>
      </c>
    </row>
    <row r="2" spans="1:19" ht="15.75" thickBot="1" x14ac:dyDescent="0.3">
      <c r="A2" s="1" t="s">
        <v>344</v>
      </c>
      <c r="B2" s="1"/>
    </row>
    <row r="3" spans="1:19" x14ac:dyDescent="0.25">
      <c r="A3" s="3"/>
      <c r="B3" s="7">
        <v>2002</v>
      </c>
      <c r="C3" s="7"/>
      <c r="D3" s="7">
        <v>2003</v>
      </c>
      <c r="E3" s="7"/>
      <c r="F3" s="7"/>
      <c r="G3" s="7"/>
      <c r="H3" s="7">
        <v>2005</v>
      </c>
      <c r="I3" s="7"/>
      <c r="J3" s="7"/>
      <c r="K3" s="7"/>
      <c r="L3" s="7"/>
      <c r="M3" s="7"/>
      <c r="N3" s="7"/>
      <c r="O3" s="7"/>
      <c r="P3" s="7">
        <v>2009</v>
      </c>
      <c r="Q3" s="7"/>
      <c r="R3" s="7">
        <v>2010</v>
      </c>
      <c r="S3" s="7"/>
    </row>
    <row r="4" spans="1:19" x14ac:dyDescent="0.25">
      <c r="A4" s="4"/>
      <c r="B4" s="8" t="s">
        <v>1</v>
      </c>
      <c r="C4" s="8" t="s">
        <v>2</v>
      </c>
      <c r="D4" s="8" t="s">
        <v>1</v>
      </c>
      <c r="E4" s="8" t="s">
        <v>2</v>
      </c>
      <c r="F4" s="8"/>
      <c r="G4" s="8"/>
      <c r="H4" s="8" t="s">
        <v>1</v>
      </c>
      <c r="I4" s="8" t="s">
        <v>2</v>
      </c>
      <c r="J4" s="8"/>
      <c r="K4" s="8"/>
      <c r="L4" s="8"/>
      <c r="M4" s="8"/>
      <c r="N4" s="8"/>
      <c r="O4" s="8"/>
      <c r="P4" s="8" t="s">
        <v>1</v>
      </c>
      <c r="Q4" s="8" t="s">
        <v>2</v>
      </c>
      <c r="R4" s="8" t="s">
        <v>1</v>
      </c>
      <c r="S4" s="8" t="s">
        <v>2</v>
      </c>
    </row>
    <row r="5" spans="1:19" x14ac:dyDescent="0.25">
      <c r="A5" t="s">
        <v>27</v>
      </c>
      <c r="B5" s="13"/>
      <c r="C5" s="13"/>
      <c r="D5" s="13"/>
      <c r="E5" s="13"/>
      <c r="F5" s="13"/>
      <c r="G5" s="13"/>
      <c r="H5" s="13" t="s">
        <v>6</v>
      </c>
      <c r="I5" s="13" t="s">
        <v>6</v>
      </c>
      <c r="J5" s="13"/>
      <c r="K5" s="13"/>
      <c r="L5" s="13"/>
      <c r="M5" s="13"/>
      <c r="N5" s="13"/>
      <c r="O5" s="13"/>
      <c r="P5" s="13"/>
      <c r="Q5" s="13"/>
      <c r="R5" s="13"/>
      <c r="S5" s="13"/>
    </row>
    <row r="6" spans="1:19" x14ac:dyDescent="0.25">
      <c r="A6" s="14" t="s">
        <v>40</v>
      </c>
      <c r="B6" s="16"/>
      <c r="C6" s="16"/>
      <c r="D6" s="16"/>
      <c r="E6" s="16"/>
      <c r="F6" s="16"/>
      <c r="G6" s="16"/>
      <c r="H6" s="16"/>
      <c r="I6" s="16"/>
      <c r="J6" s="16"/>
      <c r="K6" s="16"/>
      <c r="L6" s="16"/>
      <c r="M6" s="16"/>
      <c r="N6" s="16"/>
      <c r="O6" s="16"/>
      <c r="P6" s="16" t="s">
        <v>6</v>
      </c>
      <c r="Q6" s="16" t="s">
        <v>6</v>
      </c>
      <c r="R6" s="16" t="s">
        <v>6</v>
      </c>
      <c r="S6" s="16" t="s">
        <v>6</v>
      </c>
    </row>
    <row r="7" spans="1:19" ht="15.75" thickBot="1" x14ac:dyDescent="0.3">
      <c r="A7" s="6" t="s">
        <v>7</v>
      </c>
      <c r="B7" s="11" t="s">
        <v>6</v>
      </c>
      <c r="C7" s="11" t="s">
        <v>6</v>
      </c>
      <c r="D7" s="11" t="s">
        <v>6</v>
      </c>
      <c r="E7" s="11" t="s">
        <v>6</v>
      </c>
      <c r="F7" s="11"/>
      <c r="G7" s="11"/>
      <c r="H7" s="11"/>
      <c r="I7" s="11"/>
      <c r="J7" s="11"/>
      <c r="K7" s="11"/>
      <c r="L7" s="11"/>
      <c r="M7" s="11"/>
      <c r="N7" s="11"/>
      <c r="O7" s="11"/>
      <c r="P7" s="11"/>
      <c r="Q7" s="11"/>
      <c r="R7" s="11"/>
      <c r="S7" s="11"/>
    </row>
  </sheetData>
  <sortState ref="A5:S7">
    <sortCondition ref="A1"/>
  </sortState>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3.5703125" bestFit="1" customWidth="1"/>
    <col min="8" max="8" width="5" bestFit="1" customWidth="1"/>
    <col min="9" max="9" width="2.42578125" bestFit="1" customWidth="1"/>
  </cols>
  <sheetData>
    <row r="1" spans="1:9" x14ac:dyDescent="0.25">
      <c r="A1" s="2" t="str">
        <f>HYPERLINK("#u420!a1","Tilbage til Klassisk humaniora, kand.")</f>
        <v>Tilbage til Klassisk humaniora, kand.</v>
      </c>
    </row>
    <row r="2" spans="1:9" ht="15.75" thickBot="1" x14ac:dyDescent="0.3">
      <c r="A2" s="1" t="s">
        <v>343</v>
      </c>
      <c r="B2" s="1"/>
    </row>
    <row r="3" spans="1:9" x14ac:dyDescent="0.25">
      <c r="A3" s="3"/>
      <c r="B3" s="7"/>
      <c r="C3" s="7"/>
      <c r="D3" s="7"/>
      <c r="E3" s="7"/>
      <c r="F3" s="7"/>
      <c r="G3" s="7"/>
      <c r="H3" s="7">
        <v>2005</v>
      </c>
      <c r="I3" s="7"/>
    </row>
    <row r="4" spans="1:9" x14ac:dyDescent="0.25">
      <c r="A4" s="4"/>
      <c r="B4" s="8"/>
      <c r="C4" s="8"/>
      <c r="D4" s="8"/>
      <c r="E4" s="8"/>
      <c r="F4" s="8"/>
      <c r="G4" s="8"/>
      <c r="H4" s="8" t="s">
        <v>1</v>
      </c>
      <c r="I4" s="8" t="s">
        <v>2</v>
      </c>
    </row>
    <row r="5" spans="1:9" ht="15.75" thickBot="1" x14ac:dyDescent="0.3">
      <c r="A5" s="6" t="s">
        <v>27</v>
      </c>
      <c r="B5" s="11"/>
      <c r="C5" s="11"/>
      <c r="D5" s="11"/>
      <c r="E5" s="11"/>
      <c r="F5" s="11"/>
      <c r="G5" s="11"/>
      <c r="H5" s="11" t="s">
        <v>6</v>
      </c>
      <c r="I5" s="11" t="s">
        <v>6</v>
      </c>
    </row>
  </sheetData>
  <sortState ref="A5:I5">
    <sortCondition ref="A1"/>
  </sortState>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s>
  <sheetData>
    <row r="1" spans="1:5" x14ac:dyDescent="0.25">
      <c r="A1" s="2" t="str">
        <f>HYPERLINK("#u420!a1","Tilbage til Klassisk humaniora, kand.")</f>
        <v>Tilbage til Klassisk humaniora, kand.</v>
      </c>
    </row>
    <row r="2" spans="1:5" ht="15.75" thickBot="1" x14ac:dyDescent="0.3">
      <c r="A2" s="1" t="s">
        <v>342</v>
      </c>
      <c r="B2" s="1"/>
    </row>
    <row r="3" spans="1:5" x14ac:dyDescent="0.25">
      <c r="A3" s="3"/>
      <c r="B3" s="7">
        <v>2002</v>
      </c>
      <c r="C3" s="7"/>
      <c r="D3" s="7">
        <v>2003</v>
      </c>
      <c r="E3" s="7"/>
    </row>
    <row r="4" spans="1:5" x14ac:dyDescent="0.25">
      <c r="A4" s="4"/>
      <c r="B4" s="8" t="s">
        <v>1</v>
      </c>
      <c r="C4" s="8" t="s">
        <v>2</v>
      </c>
      <c r="D4" s="8" t="s">
        <v>1</v>
      </c>
      <c r="E4" s="8" t="s">
        <v>2</v>
      </c>
    </row>
    <row r="5" spans="1:5" ht="15.75" thickBot="1" x14ac:dyDescent="0.3">
      <c r="A5" s="6" t="s">
        <v>7</v>
      </c>
      <c r="B5" s="11" t="s">
        <v>6</v>
      </c>
      <c r="C5" s="11" t="s">
        <v>6</v>
      </c>
      <c r="D5" s="11" t="s">
        <v>6</v>
      </c>
      <c r="E5" s="11" t="s">
        <v>6</v>
      </c>
    </row>
  </sheetData>
  <sortState ref="A5:E5">
    <sortCondition ref="A1"/>
  </sortState>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341</v>
      </c>
      <c r="B2" s="1"/>
    </row>
    <row r="3" spans="1:21" x14ac:dyDescent="0.25">
      <c r="A3" s="3"/>
      <c r="B3" s="7">
        <v>2002</v>
      </c>
      <c r="C3" s="7"/>
      <c r="D3" s="7">
        <v>2003</v>
      </c>
      <c r="E3" s="7"/>
      <c r="F3" s="7"/>
      <c r="G3" s="7"/>
      <c r="H3" s="7"/>
      <c r="I3" s="7"/>
      <c r="J3" s="7"/>
      <c r="K3" s="7"/>
      <c r="L3" s="7"/>
      <c r="M3" s="7"/>
      <c r="N3" s="7"/>
      <c r="O3" s="7"/>
      <c r="P3" s="7"/>
      <c r="Q3" s="7"/>
      <c r="R3" s="7"/>
      <c r="S3" s="7"/>
      <c r="T3" s="7">
        <v>2011</v>
      </c>
      <c r="U3" s="7"/>
    </row>
    <row r="4" spans="1:21" x14ac:dyDescent="0.25">
      <c r="A4" s="4"/>
      <c r="B4" s="8" t="s">
        <v>1</v>
      </c>
      <c r="C4" s="8" t="s">
        <v>2</v>
      </c>
      <c r="D4" s="8" t="s">
        <v>1</v>
      </c>
      <c r="E4" s="8" t="s">
        <v>2</v>
      </c>
      <c r="F4" s="8"/>
      <c r="G4" s="8"/>
      <c r="H4" s="8"/>
      <c r="I4" s="8"/>
      <c r="J4" s="8"/>
      <c r="K4" s="8"/>
      <c r="L4" s="8"/>
      <c r="M4" s="8"/>
      <c r="N4" s="8"/>
      <c r="O4" s="8"/>
      <c r="P4" s="8"/>
      <c r="Q4" s="8"/>
      <c r="R4" s="8"/>
      <c r="S4" s="8"/>
      <c r="T4" s="8" t="s">
        <v>1</v>
      </c>
      <c r="U4" s="8" t="s">
        <v>2</v>
      </c>
    </row>
    <row r="5" spans="1:21" x14ac:dyDescent="0.25">
      <c r="A5" s="14" t="s">
        <v>27</v>
      </c>
      <c r="B5" s="16"/>
      <c r="C5" s="16"/>
      <c r="D5" s="16"/>
      <c r="E5" s="16"/>
      <c r="F5" s="16"/>
      <c r="G5" s="16"/>
      <c r="H5" s="16"/>
      <c r="I5" s="16"/>
      <c r="J5" s="16"/>
      <c r="K5" s="16"/>
      <c r="L5" s="16"/>
      <c r="M5" s="16"/>
      <c r="N5" s="16"/>
      <c r="O5" s="16"/>
      <c r="P5" s="16"/>
      <c r="Q5" s="16"/>
      <c r="R5" s="16"/>
      <c r="S5" s="16"/>
      <c r="T5" s="16" t="s">
        <v>6</v>
      </c>
      <c r="U5" s="16" t="s">
        <v>6</v>
      </c>
    </row>
    <row r="6" spans="1:21" ht="15.75" thickBot="1" x14ac:dyDescent="0.3">
      <c r="A6" s="6" t="s">
        <v>7</v>
      </c>
      <c r="B6" s="11" t="s">
        <v>6</v>
      </c>
      <c r="C6" s="11" t="s">
        <v>6</v>
      </c>
      <c r="D6" s="11" t="s">
        <v>6</v>
      </c>
      <c r="E6" s="11" t="s">
        <v>6</v>
      </c>
      <c r="F6" s="11"/>
      <c r="G6" s="11"/>
      <c r="H6" s="11"/>
      <c r="I6" s="11"/>
      <c r="J6" s="11"/>
      <c r="K6" s="11"/>
      <c r="L6" s="11"/>
      <c r="M6" s="11"/>
      <c r="N6" s="11"/>
      <c r="O6" s="11"/>
      <c r="P6" s="11"/>
      <c r="Q6" s="11"/>
      <c r="R6" s="11"/>
      <c r="S6" s="11"/>
      <c r="T6" s="11"/>
      <c r="U6" s="11"/>
    </row>
  </sheetData>
  <sortState ref="A5:U6">
    <sortCondition ref="A1"/>
  </sortState>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heetViews>
  <sheetFormatPr defaultRowHeight="15" x14ac:dyDescent="0.25"/>
  <cols>
    <col min="1" max="1" width="33.5703125" bestFit="1" customWidth="1"/>
    <col min="2" max="2" width="5" bestFit="1" customWidth="1"/>
    <col min="3" max="3" width="2.42578125" bestFit="1" customWidth="1"/>
    <col min="6" max="6" width="5" bestFit="1" customWidth="1"/>
    <col min="7" max="7" width="2.42578125" bestFit="1" customWidth="1"/>
    <col min="14" max="14" width="5" bestFit="1" customWidth="1"/>
    <col min="15" max="15" width="2.42578125" bestFit="1" customWidth="1"/>
    <col min="18" max="18" width="5" bestFit="1" customWidth="1"/>
    <col min="19" max="19" width="2.42578125" bestFit="1" customWidth="1"/>
  </cols>
  <sheetData>
    <row r="1" spans="1:19" x14ac:dyDescent="0.25">
      <c r="A1" s="2" t="str">
        <f>HYPERLINK("#u420!a1","Tilbage til Klassisk humaniora, kand.")</f>
        <v>Tilbage til Klassisk humaniora, kand.</v>
      </c>
    </row>
    <row r="2" spans="1:19" ht="15.75" thickBot="1" x14ac:dyDescent="0.3">
      <c r="A2" s="1" t="s">
        <v>340</v>
      </c>
      <c r="B2" s="1"/>
    </row>
    <row r="3" spans="1:19" x14ac:dyDescent="0.25">
      <c r="A3" s="3"/>
      <c r="B3" s="7">
        <v>2002</v>
      </c>
      <c r="C3" s="7"/>
      <c r="D3" s="7"/>
      <c r="E3" s="7"/>
      <c r="F3" s="7">
        <v>2004</v>
      </c>
      <c r="G3" s="7"/>
      <c r="H3" s="7"/>
      <c r="I3" s="7"/>
      <c r="J3" s="7"/>
      <c r="K3" s="7"/>
      <c r="L3" s="7"/>
      <c r="M3" s="7"/>
      <c r="N3" s="7">
        <v>2008</v>
      </c>
      <c r="O3" s="7"/>
      <c r="P3" s="7"/>
      <c r="Q3" s="7"/>
      <c r="R3" s="7">
        <v>2010</v>
      </c>
      <c r="S3" s="7"/>
    </row>
    <row r="4" spans="1:19" x14ac:dyDescent="0.25">
      <c r="A4" s="4"/>
      <c r="B4" s="8" t="s">
        <v>1</v>
      </c>
      <c r="C4" s="8" t="s">
        <v>2</v>
      </c>
      <c r="D4" s="8"/>
      <c r="E4" s="8"/>
      <c r="F4" s="8" t="s">
        <v>1</v>
      </c>
      <c r="G4" s="8" t="s">
        <v>2</v>
      </c>
      <c r="H4" s="8"/>
      <c r="I4" s="8"/>
      <c r="J4" s="8"/>
      <c r="K4" s="8"/>
      <c r="L4" s="8"/>
      <c r="M4" s="8"/>
      <c r="N4" s="8" t="s">
        <v>1</v>
      </c>
      <c r="O4" s="8" t="s">
        <v>2</v>
      </c>
      <c r="P4" s="8"/>
      <c r="Q4" s="8"/>
      <c r="R4" s="8" t="s">
        <v>1</v>
      </c>
      <c r="S4" s="8" t="s">
        <v>2</v>
      </c>
    </row>
    <row r="5" spans="1:19" x14ac:dyDescent="0.25">
      <c r="A5" t="s">
        <v>27</v>
      </c>
      <c r="B5" s="13"/>
      <c r="C5" s="13"/>
      <c r="D5" s="13"/>
      <c r="E5" s="13"/>
      <c r="F5" s="13" t="s">
        <v>6</v>
      </c>
      <c r="G5" s="13" t="s">
        <v>6</v>
      </c>
      <c r="H5" s="13"/>
      <c r="I5" s="13"/>
      <c r="J5" s="13"/>
      <c r="K5" s="13"/>
      <c r="L5" s="13"/>
      <c r="M5" s="13"/>
      <c r="N5" s="13"/>
      <c r="O5" s="13"/>
      <c r="P5" s="13"/>
      <c r="Q5" s="13"/>
      <c r="R5" s="13"/>
      <c r="S5" s="13"/>
    </row>
    <row r="6" spans="1:19" x14ac:dyDescent="0.25">
      <c r="A6" s="14" t="s">
        <v>40</v>
      </c>
      <c r="B6" s="16"/>
      <c r="C6" s="16"/>
      <c r="D6" s="16"/>
      <c r="E6" s="16"/>
      <c r="F6" s="16" t="s">
        <v>6</v>
      </c>
      <c r="G6" s="16" t="s">
        <v>6</v>
      </c>
      <c r="H6" s="16"/>
      <c r="I6" s="16"/>
      <c r="J6" s="16"/>
      <c r="K6" s="16"/>
      <c r="L6" s="16"/>
      <c r="M6" s="16"/>
      <c r="N6" s="16" t="s">
        <v>6</v>
      </c>
      <c r="O6" s="16" t="s">
        <v>6</v>
      </c>
      <c r="P6" s="16"/>
      <c r="Q6" s="16"/>
      <c r="R6" s="16" t="s">
        <v>6</v>
      </c>
      <c r="S6" s="16" t="s">
        <v>6</v>
      </c>
    </row>
    <row r="7" spans="1:19" ht="15.75" thickBot="1" x14ac:dyDescent="0.3">
      <c r="A7" s="6" t="s">
        <v>7</v>
      </c>
      <c r="B7" s="11" t="s">
        <v>6</v>
      </c>
      <c r="C7" s="11" t="s">
        <v>6</v>
      </c>
      <c r="D7" s="11"/>
      <c r="E7" s="11"/>
      <c r="F7" s="11"/>
      <c r="G7" s="11"/>
      <c r="H7" s="11"/>
      <c r="I7" s="11"/>
      <c r="J7" s="11"/>
      <c r="K7" s="11"/>
      <c r="L7" s="11"/>
      <c r="M7" s="11"/>
      <c r="N7" s="11"/>
      <c r="O7" s="11"/>
      <c r="P7" s="11"/>
      <c r="Q7" s="11"/>
      <c r="R7" s="11"/>
      <c r="S7" s="11"/>
    </row>
  </sheetData>
  <sortState ref="A5:S7">
    <sortCondition ref="A1"/>
  </sortState>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5" x14ac:dyDescent="0.25"/>
  <cols>
    <col min="1" max="1" width="33.5703125" bestFit="1" customWidth="1"/>
    <col min="2" max="2" width="5" bestFit="1" customWidth="1"/>
    <col min="3" max="3" width="2.42578125" bestFit="1" customWidth="1"/>
  </cols>
  <sheetData>
    <row r="1" spans="1:3" x14ac:dyDescent="0.25">
      <c r="A1" s="2" t="str">
        <f>HYPERLINK("#u420!a1","Tilbage til Klassisk humaniora, kand.")</f>
        <v>Tilbage til Klassisk humaniora, kand.</v>
      </c>
    </row>
    <row r="2" spans="1:3" ht="15.75" thickBot="1" x14ac:dyDescent="0.3">
      <c r="A2" s="1" t="s">
        <v>339</v>
      </c>
      <c r="B2" s="1"/>
    </row>
    <row r="3" spans="1:3" x14ac:dyDescent="0.25">
      <c r="A3" s="3"/>
      <c r="B3" s="7">
        <v>2002</v>
      </c>
      <c r="C3" s="7"/>
    </row>
    <row r="4" spans="1:3" x14ac:dyDescent="0.25">
      <c r="A4" s="4"/>
      <c r="B4" s="8" t="s">
        <v>1</v>
      </c>
      <c r="C4" s="8" t="s">
        <v>2</v>
      </c>
    </row>
    <row r="5" spans="1:3" x14ac:dyDescent="0.25">
      <c r="A5" s="14" t="s">
        <v>27</v>
      </c>
      <c r="B5" s="16" t="s">
        <v>6</v>
      </c>
      <c r="C5" s="16" t="s">
        <v>6</v>
      </c>
    </row>
    <row r="6" spans="1:3" ht="15.75" thickBot="1" x14ac:dyDescent="0.3">
      <c r="A6" s="6" t="s">
        <v>7</v>
      </c>
      <c r="B6" s="11" t="s">
        <v>6</v>
      </c>
      <c r="C6" s="11" t="s">
        <v>6</v>
      </c>
    </row>
  </sheetData>
  <sortState ref="A5:C6">
    <sortCondition ref="A1"/>
  </sortState>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8" max="8" width="5" bestFit="1" customWidth="1"/>
    <col min="9" max="9" width="2.42578125" bestFit="1" customWidth="1"/>
  </cols>
  <sheetData>
    <row r="1" spans="1:9" x14ac:dyDescent="0.25">
      <c r="A1" s="2" t="str">
        <f>HYPERLINK("#u420!a1","Tilbage til Klassisk humaniora, kand.")</f>
        <v>Tilbage til Klassisk humaniora, kand.</v>
      </c>
    </row>
    <row r="2" spans="1:9" ht="15.75" thickBot="1" x14ac:dyDescent="0.3">
      <c r="A2" s="1" t="s">
        <v>338</v>
      </c>
      <c r="B2" s="1"/>
    </row>
    <row r="3" spans="1:9" x14ac:dyDescent="0.25">
      <c r="A3" s="3"/>
      <c r="B3" s="7">
        <v>2002</v>
      </c>
      <c r="C3" s="7"/>
      <c r="D3" s="7">
        <v>2003</v>
      </c>
      <c r="E3" s="7"/>
      <c r="F3" s="7"/>
      <c r="G3" s="7"/>
      <c r="H3" s="7">
        <v>2005</v>
      </c>
      <c r="I3" s="7"/>
    </row>
    <row r="4" spans="1:9" x14ac:dyDescent="0.25">
      <c r="A4" s="4"/>
      <c r="B4" s="8" t="s">
        <v>1</v>
      </c>
      <c r="C4" s="8" t="s">
        <v>2</v>
      </c>
      <c r="D4" s="8" t="s">
        <v>1</v>
      </c>
      <c r="E4" s="8" t="s">
        <v>2</v>
      </c>
      <c r="F4" s="8"/>
      <c r="G4" s="8"/>
      <c r="H4" s="8" t="s">
        <v>1</v>
      </c>
      <c r="I4" s="8" t="s">
        <v>2</v>
      </c>
    </row>
    <row r="5" spans="1:9" ht="15.75" thickBot="1" x14ac:dyDescent="0.3">
      <c r="A5" s="6" t="s">
        <v>7</v>
      </c>
      <c r="B5" s="11" t="s">
        <v>6</v>
      </c>
      <c r="C5" s="11" t="s">
        <v>6</v>
      </c>
      <c r="D5" s="11" t="s">
        <v>6</v>
      </c>
      <c r="E5" s="11" t="s">
        <v>6</v>
      </c>
      <c r="F5" s="11"/>
      <c r="G5" s="11"/>
      <c r="H5" s="11" t="s">
        <v>6</v>
      </c>
      <c r="I5" s="11" t="s">
        <v>6</v>
      </c>
    </row>
  </sheetData>
  <sortState ref="A5:I5">
    <sortCondition ref="A1"/>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3" width="5" bestFit="1" customWidth="1"/>
    <col min="4" max="4" width="2.42578125" bestFit="1" customWidth="1"/>
    <col min="7" max="7" width="5" bestFit="1" customWidth="1"/>
    <col min="8" max="8" width="2.42578125" bestFit="1" customWidth="1"/>
    <col min="9" max="9" width="5" bestFit="1" customWidth="1"/>
    <col min="10" max="10" width="2.42578125" bestFit="1" customWidth="1"/>
    <col min="11" max="11" width="5" bestFit="1" customWidth="1"/>
    <col min="12" max="12" width="2.42578125" bestFit="1" customWidth="1"/>
    <col min="13" max="13" width="5" bestFit="1" customWidth="1"/>
    <col min="14" max="14" width="2.42578125" bestFit="1" customWidth="1"/>
    <col min="15" max="15" width="5" bestFit="1" customWidth="1"/>
    <col min="16" max="16" width="2.42578125" bestFit="1" customWidth="1"/>
    <col min="17" max="17" width="5" bestFit="1" customWidth="1"/>
    <col min="18" max="18" width="2.42578125" bestFit="1" customWidth="1"/>
    <col min="19" max="19" width="5" bestFit="1" customWidth="1"/>
    <col min="20" max="20" width="2.42578125" bestFit="1" customWidth="1"/>
    <col min="21" max="21" width="5" bestFit="1" customWidth="1"/>
    <col min="22" max="22" width="2.42578125" bestFit="1" customWidth="1"/>
  </cols>
  <sheetData>
    <row r="1" spans="1:22" x14ac:dyDescent="0.25">
      <c r="A1" s="2" t="str">
        <f>HYPERLINK("#uFremskrivningsgrupper!a1","Tilbage til Fremskrivnings grupper")</f>
        <v>Tilbage til Fremskrivnings grupper</v>
      </c>
    </row>
    <row r="2" spans="1:22" ht="15.75" thickBot="1" x14ac:dyDescent="0.3">
      <c r="A2" s="1" t="s">
        <v>66</v>
      </c>
      <c r="C2" s="1"/>
    </row>
    <row r="3" spans="1:22" x14ac:dyDescent="0.25">
      <c r="A3" s="3"/>
      <c r="B3" s="7"/>
      <c r="C3" s="7">
        <v>2002</v>
      </c>
      <c r="D3" s="7"/>
      <c r="E3" s="7"/>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c r="F4" s="8"/>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207</v>
      </c>
      <c r="B5" s="17" t="str">
        <f>HYPERLINK("#u50636200i!a1","Hoved institution")</f>
        <v>Hoved institution</v>
      </c>
      <c r="C5" s="13" t="s">
        <v>6</v>
      </c>
      <c r="D5" s="13" t="s">
        <v>6</v>
      </c>
      <c r="E5" s="13"/>
      <c r="F5" s="13"/>
      <c r="G5" s="13" t="s">
        <v>6</v>
      </c>
      <c r="H5" s="13" t="s">
        <v>6</v>
      </c>
      <c r="I5" s="13" t="s">
        <v>6</v>
      </c>
      <c r="J5" s="13" t="s">
        <v>6</v>
      </c>
      <c r="K5" s="13" t="s">
        <v>6</v>
      </c>
      <c r="L5" s="13" t="s">
        <v>6</v>
      </c>
      <c r="M5" s="13" t="s">
        <v>6</v>
      </c>
      <c r="N5" s="13" t="s">
        <v>6</v>
      </c>
      <c r="O5" s="13" t="s">
        <v>6</v>
      </c>
      <c r="P5" s="13" t="s">
        <v>6</v>
      </c>
      <c r="Q5" s="13" t="s">
        <v>6</v>
      </c>
      <c r="R5" s="13" t="s">
        <v>6</v>
      </c>
      <c r="S5" s="13" t="s">
        <v>6</v>
      </c>
      <c r="T5" s="13" t="s">
        <v>6</v>
      </c>
      <c r="U5" s="13" t="s">
        <v>6</v>
      </c>
      <c r="V5" s="13" t="s">
        <v>6</v>
      </c>
    </row>
    <row r="6" spans="1:22" ht="15.75" thickBot="1" x14ac:dyDescent="0.3">
      <c r="A6" s="6" t="s">
        <v>208</v>
      </c>
      <c r="B6" s="9" t="str">
        <f>HYPERLINK("#u68626200i!a1","Hoved institution")</f>
        <v>Hoved institution</v>
      </c>
      <c r="C6" s="11"/>
      <c r="D6" s="11"/>
      <c r="E6" s="11"/>
      <c r="F6" s="11"/>
      <c r="G6" s="11"/>
      <c r="H6" s="11"/>
      <c r="I6" s="11"/>
      <c r="J6" s="11"/>
      <c r="K6" s="11"/>
      <c r="L6" s="11"/>
      <c r="M6" s="11"/>
      <c r="N6" s="11"/>
      <c r="O6" s="11"/>
      <c r="P6" s="11"/>
      <c r="Q6" s="11"/>
      <c r="R6" s="11"/>
      <c r="S6" s="11" t="s">
        <v>6</v>
      </c>
      <c r="T6" s="11" t="s">
        <v>6</v>
      </c>
      <c r="U6" s="11" t="s">
        <v>6</v>
      </c>
      <c r="V6" s="11" t="s">
        <v>6</v>
      </c>
    </row>
  </sheetData>
  <sortState ref="A5:V6">
    <sortCondition ref="A1"/>
  </sortState>
  <pageMargins left="0.7" right="0.7" top="0.75" bottom="0.75" header="0.3" footer="0.3"/>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337</v>
      </c>
      <c r="B2" s="1"/>
    </row>
    <row r="3" spans="1:21" x14ac:dyDescent="0.25">
      <c r="A3" s="3"/>
      <c r="B3" s="7">
        <v>2002</v>
      </c>
      <c r="C3" s="7"/>
      <c r="D3" s="7">
        <v>2003</v>
      </c>
      <c r="E3" s="7"/>
      <c r="F3" s="7">
        <v>2004</v>
      </c>
      <c r="G3" s="7"/>
      <c r="H3" s="7"/>
      <c r="I3" s="7"/>
      <c r="J3" s="7">
        <v>2006</v>
      </c>
      <c r="K3" s="7"/>
      <c r="L3" s="7"/>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c r="I4" s="8"/>
      <c r="J4" s="8" t="s">
        <v>1</v>
      </c>
      <c r="K4" s="8" t="s">
        <v>2</v>
      </c>
      <c r="L4" s="8"/>
      <c r="M4" s="8"/>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c r="I5" s="13"/>
      <c r="J5" s="13" t="s">
        <v>6</v>
      </c>
      <c r="K5" s="13" t="s">
        <v>6</v>
      </c>
      <c r="L5" s="13"/>
      <c r="M5" s="13"/>
      <c r="N5" s="13"/>
      <c r="O5" s="13"/>
      <c r="P5" s="13" t="s">
        <v>6</v>
      </c>
      <c r="Q5" s="13" t="s">
        <v>6</v>
      </c>
      <c r="R5" s="13" t="s">
        <v>6</v>
      </c>
      <c r="S5" s="13" t="s">
        <v>6</v>
      </c>
      <c r="T5" s="13"/>
      <c r="U5" s="13"/>
    </row>
    <row r="6" spans="1:21" x14ac:dyDescent="0.25">
      <c r="A6" s="14" t="s">
        <v>40</v>
      </c>
      <c r="B6" s="16" t="s">
        <v>6</v>
      </c>
      <c r="C6" s="16" t="s">
        <v>6</v>
      </c>
      <c r="D6" s="16" t="s">
        <v>6</v>
      </c>
      <c r="E6" s="16" t="s">
        <v>6</v>
      </c>
      <c r="F6" s="16" t="s">
        <v>6</v>
      </c>
      <c r="G6" s="16" t="s">
        <v>6</v>
      </c>
      <c r="H6" s="16"/>
      <c r="I6" s="16"/>
      <c r="J6" s="16"/>
      <c r="K6" s="16"/>
      <c r="L6" s="16"/>
      <c r="M6" s="16"/>
      <c r="N6" s="15">
        <v>0.14000000000000001</v>
      </c>
      <c r="O6" s="16">
        <v>10</v>
      </c>
      <c r="P6" s="16" t="s">
        <v>6</v>
      </c>
      <c r="Q6" s="16" t="s">
        <v>6</v>
      </c>
      <c r="R6" s="15">
        <v>0.19</v>
      </c>
      <c r="S6" s="16">
        <v>10</v>
      </c>
      <c r="T6" s="16" t="s">
        <v>6</v>
      </c>
      <c r="U6" s="16" t="s">
        <v>6</v>
      </c>
    </row>
    <row r="7" spans="1:21" ht="15.75" thickBot="1" x14ac:dyDescent="0.3">
      <c r="A7" s="6" t="s">
        <v>7</v>
      </c>
      <c r="B7" s="11" t="s">
        <v>6</v>
      </c>
      <c r="C7" s="11" t="s">
        <v>6</v>
      </c>
      <c r="D7" s="11" t="s">
        <v>6</v>
      </c>
      <c r="E7" s="11" t="s">
        <v>6</v>
      </c>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336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c r="S4" s="8"/>
      <c r="T4" s="8" t="s">
        <v>1</v>
      </c>
      <c r="U4" s="8" t="s">
        <v>2</v>
      </c>
    </row>
    <row r="5" spans="1:21" x14ac:dyDescent="0.25">
      <c r="A5" t="s">
        <v>27</v>
      </c>
      <c r="B5" s="13" t="s">
        <v>6</v>
      </c>
      <c r="C5" s="13" t="s">
        <v>6</v>
      </c>
      <c r="D5" s="13" t="s">
        <v>6</v>
      </c>
      <c r="E5" s="13" t="s">
        <v>6</v>
      </c>
      <c r="F5" s="13"/>
      <c r="G5" s="13"/>
      <c r="H5" s="13"/>
      <c r="I5" s="13"/>
      <c r="J5" s="13" t="s">
        <v>6</v>
      </c>
      <c r="K5" s="13" t="s">
        <v>6</v>
      </c>
      <c r="L5" s="13" t="s">
        <v>6</v>
      </c>
      <c r="M5" s="13" t="s">
        <v>6</v>
      </c>
      <c r="N5" s="13" t="s">
        <v>6</v>
      </c>
      <c r="O5" s="13" t="s">
        <v>6</v>
      </c>
      <c r="P5" s="13"/>
      <c r="Q5" s="13"/>
      <c r="R5" s="13"/>
      <c r="S5" s="13"/>
      <c r="T5" s="13"/>
      <c r="U5" s="13"/>
    </row>
    <row r="6" spans="1:21" x14ac:dyDescent="0.25">
      <c r="A6" s="14" t="s">
        <v>40</v>
      </c>
      <c r="B6" s="16" t="s">
        <v>6</v>
      </c>
      <c r="C6" s="16" t="s">
        <v>6</v>
      </c>
      <c r="D6" s="16" t="s">
        <v>6</v>
      </c>
      <c r="E6" s="16" t="s">
        <v>6</v>
      </c>
      <c r="F6" s="16" t="s">
        <v>6</v>
      </c>
      <c r="G6" s="16" t="s">
        <v>6</v>
      </c>
      <c r="H6" s="16" t="s">
        <v>6</v>
      </c>
      <c r="I6" s="16" t="s">
        <v>6</v>
      </c>
      <c r="J6" s="16"/>
      <c r="K6" s="16"/>
      <c r="L6" s="16" t="s">
        <v>6</v>
      </c>
      <c r="M6" s="16" t="s">
        <v>6</v>
      </c>
      <c r="N6" s="16"/>
      <c r="O6" s="16"/>
      <c r="P6" s="16" t="s">
        <v>6</v>
      </c>
      <c r="Q6" s="16" t="s">
        <v>6</v>
      </c>
      <c r="R6" s="16"/>
      <c r="S6" s="16"/>
      <c r="T6" s="16" t="s">
        <v>6</v>
      </c>
      <c r="U6" s="16" t="s">
        <v>6</v>
      </c>
    </row>
    <row r="7" spans="1:21" ht="15.75" thickBot="1" x14ac:dyDescent="0.3">
      <c r="A7" s="6" t="s">
        <v>7</v>
      </c>
      <c r="B7" s="11" t="s">
        <v>6</v>
      </c>
      <c r="C7" s="11" t="s">
        <v>6</v>
      </c>
      <c r="D7" s="11" t="s">
        <v>6</v>
      </c>
      <c r="E7" s="11" t="s">
        <v>6</v>
      </c>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3.570312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HYPERLINK("#u420!a1","Tilbage til Klassisk humaniora, kand.")</f>
        <v>Tilbage til Klassisk humaniora, kand.</v>
      </c>
    </row>
    <row r="2" spans="1:21" ht="15.75" thickBot="1" x14ac:dyDescent="0.3">
      <c r="A2" s="1" t="s">
        <v>335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t="s">
        <v>6</v>
      </c>
      <c r="I5" s="13" t="s">
        <v>6</v>
      </c>
      <c r="J5" s="13" t="s">
        <v>6</v>
      </c>
      <c r="K5" s="13" t="s">
        <v>6</v>
      </c>
      <c r="L5" s="13" t="s">
        <v>6</v>
      </c>
      <c r="M5" s="13" t="s">
        <v>6</v>
      </c>
      <c r="N5" s="13"/>
      <c r="O5" s="13"/>
      <c r="P5" s="13" t="s">
        <v>6</v>
      </c>
      <c r="Q5" s="13" t="s">
        <v>6</v>
      </c>
      <c r="R5" s="13" t="s">
        <v>6</v>
      </c>
      <c r="S5" s="13" t="s">
        <v>6</v>
      </c>
      <c r="T5" s="13"/>
      <c r="U5" s="13"/>
    </row>
    <row r="6" spans="1:21" x14ac:dyDescent="0.25">
      <c r="A6" s="14" t="s">
        <v>40</v>
      </c>
      <c r="B6" s="16" t="s">
        <v>6</v>
      </c>
      <c r="C6" s="16" t="s">
        <v>6</v>
      </c>
      <c r="D6" s="16" t="s">
        <v>6</v>
      </c>
      <c r="E6" s="16" t="s">
        <v>6</v>
      </c>
      <c r="F6" s="16" t="s">
        <v>6</v>
      </c>
      <c r="G6" s="16" t="s">
        <v>6</v>
      </c>
      <c r="H6" s="16" t="s">
        <v>6</v>
      </c>
      <c r="I6" s="16" t="s">
        <v>6</v>
      </c>
      <c r="J6" s="16" t="s">
        <v>6</v>
      </c>
      <c r="K6" s="16" t="s">
        <v>6</v>
      </c>
      <c r="L6" s="16" t="s">
        <v>6</v>
      </c>
      <c r="M6" s="16" t="s">
        <v>6</v>
      </c>
      <c r="N6" s="16" t="s">
        <v>6</v>
      </c>
      <c r="O6" s="16" t="s">
        <v>6</v>
      </c>
      <c r="P6" s="16" t="s">
        <v>6</v>
      </c>
      <c r="Q6" s="16" t="s">
        <v>6</v>
      </c>
      <c r="R6" s="16" t="s">
        <v>6</v>
      </c>
      <c r="S6" s="16" t="s">
        <v>6</v>
      </c>
      <c r="T6" s="16" t="s">
        <v>6</v>
      </c>
      <c r="U6" s="16" t="s">
        <v>6</v>
      </c>
    </row>
    <row r="7" spans="1:21" x14ac:dyDescent="0.25">
      <c r="A7" t="s">
        <v>4</v>
      </c>
      <c r="B7" s="13" t="s">
        <v>6</v>
      </c>
      <c r="C7" s="13" t="s">
        <v>6</v>
      </c>
      <c r="D7" s="13" t="s">
        <v>6</v>
      </c>
      <c r="E7" s="13" t="s">
        <v>6</v>
      </c>
      <c r="F7" s="13" t="s">
        <v>6</v>
      </c>
      <c r="G7" s="13" t="s">
        <v>6</v>
      </c>
      <c r="H7" s="13"/>
      <c r="I7" s="13"/>
      <c r="J7" s="13"/>
      <c r="K7" s="13"/>
      <c r="L7" s="13"/>
      <c r="M7" s="13"/>
      <c r="N7" s="13"/>
      <c r="O7" s="13"/>
      <c r="P7" s="13"/>
      <c r="Q7" s="13"/>
      <c r="R7" s="13"/>
      <c r="S7" s="13"/>
      <c r="T7" s="13"/>
      <c r="U7" s="13"/>
    </row>
    <row r="8" spans="1:21" ht="15.75" thickBot="1" x14ac:dyDescent="0.3">
      <c r="A8" s="6" t="s">
        <v>7</v>
      </c>
      <c r="B8" s="10">
        <v>0.41</v>
      </c>
      <c r="C8" s="11">
        <v>13</v>
      </c>
      <c r="D8" s="11" t="s">
        <v>6</v>
      </c>
      <c r="E8" s="11" t="s">
        <v>6</v>
      </c>
      <c r="F8" s="11" t="s">
        <v>6</v>
      </c>
      <c r="G8" s="11" t="s">
        <v>6</v>
      </c>
      <c r="H8" s="11"/>
      <c r="I8" s="11"/>
      <c r="J8" s="11" t="s">
        <v>6</v>
      </c>
      <c r="K8" s="11" t="s">
        <v>6</v>
      </c>
      <c r="L8" s="11" t="s">
        <v>6</v>
      </c>
      <c r="M8" s="11" t="s">
        <v>6</v>
      </c>
      <c r="N8" s="11"/>
      <c r="O8" s="11"/>
      <c r="P8" s="11"/>
      <c r="Q8" s="11"/>
      <c r="R8" s="11"/>
      <c r="S8" s="11"/>
      <c r="T8" s="11"/>
      <c r="U8" s="11"/>
    </row>
  </sheetData>
  <sortState ref="A5:U8">
    <sortCondition ref="A1"/>
  </sortState>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sheetViews>
  <sheetFormatPr defaultRowHeight="15" x14ac:dyDescent="0.25"/>
  <cols>
    <col min="1" max="1" width="33.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HYPERLINK("#u420!a1","Tilbage til Klassisk humaniora, kand.")</f>
        <v>Tilbage til Klassisk humaniora, kand.</v>
      </c>
    </row>
    <row r="2" spans="1:19" ht="15.75" thickBot="1" x14ac:dyDescent="0.3">
      <c r="A2" s="1" t="s">
        <v>334</v>
      </c>
      <c r="B2" s="1"/>
    </row>
    <row r="3" spans="1:19" x14ac:dyDescent="0.25">
      <c r="A3" s="3"/>
      <c r="B3" s="7">
        <v>2002</v>
      </c>
      <c r="C3" s="7"/>
      <c r="D3" s="7">
        <v>2003</v>
      </c>
      <c r="E3" s="7"/>
      <c r="F3" s="7">
        <v>2004</v>
      </c>
      <c r="G3" s="7"/>
      <c r="H3" s="7">
        <v>2005</v>
      </c>
      <c r="I3" s="7"/>
      <c r="J3" s="7">
        <v>2006</v>
      </c>
      <c r="K3" s="7"/>
      <c r="L3" s="7"/>
      <c r="M3" s="7"/>
      <c r="N3" s="7">
        <v>2008</v>
      </c>
      <c r="O3" s="7"/>
      <c r="P3" s="7">
        <v>2009</v>
      </c>
      <c r="Q3" s="7"/>
      <c r="R3" s="7">
        <v>2010</v>
      </c>
      <c r="S3" s="7"/>
    </row>
    <row r="4" spans="1:19" x14ac:dyDescent="0.25">
      <c r="A4" s="4"/>
      <c r="B4" s="8" t="s">
        <v>1</v>
      </c>
      <c r="C4" s="8" t="s">
        <v>2</v>
      </c>
      <c r="D4" s="8" t="s">
        <v>1</v>
      </c>
      <c r="E4" s="8" t="s">
        <v>2</v>
      </c>
      <c r="F4" s="8" t="s">
        <v>1</v>
      </c>
      <c r="G4" s="8" t="s">
        <v>2</v>
      </c>
      <c r="H4" s="8" t="s">
        <v>1</v>
      </c>
      <c r="I4" s="8" t="s">
        <v>2</v>
      </c>
      <c r="J4" s="8" t="s">
        <v>1</v>
      </c>
      <c r="K4" s="8" t="s">
        <v>2</v>
      </c>
      <c r="L4" s="8"/>
      <c r="M4" s="8"/>
      <c r="N4" s="8" t="s">
        <v>1</v>
      </c>
      <c r="O4" s="8" t="s">
        <v>2</v>
      </c>
      <c r="P4" s="8" t="s">
        <v>1</v>
      </c>
      <c r="Q4" s="8" t="s">
        <v>2</v>
      </c>
      <c r="R4" s="8" t="s">
        <v>1</v>
      </c>
      <c r="S4" s="8" t="s">
        <v>2</v>
      </c>
    </row>
    <row r="5" spans="1:19" x14ac:dyDescent="0.25">
      <c r="A5" s="14" t="s">
        <v>27</v>
      </c>
      <c r="B5" s="16" t="s">
        <v>6</v>
      </c>
      <c r="C5" s="16" t="s">
        <v>6</v>
      </c>
      <c r="D5" s="16" t="s">
        <v>6</v>
      </c>
      <c r="E5" s="16" t="s">
        <v>6</v>
      </c>
      <c r="F5" s="16"/>
      <c r="G5" s="16"/>
      <c r="H5" s="16" t="s">
        <v>6</v>
      </c>
      <c r="I5" s="16" t="s">
        <v>6</v>
      </c>
      <c r="J5" s="16"/>
      <c r="K5" s="16"/>
      <c r="L5" s="16"/>
      <c r="M5" s="16"/>
      <c r="N5" s="16" t="s">
        <v>6</v>
      </c>
      <c r="O5" s="16" t="s">
        <v>6</v>
      </c>
      <c r="P5" s="16" t="s">
        <v>6</v>
      </c>
      <c r="Q5" s="16" t="s">
        <v>6</v>
      </c>
      <c r="R5" s="16" t="s">
        <v>6</v>
      </c>
      <c r="S5" s="16" t="s">
        <v>6</v>
      </c>
    </row>
    <row r="6" spans="1:19" ht="15.75" thickBot="1" x14ac:dyDescent="0.3">
      <c r="A6" s="6" t="s">
        <v>7</v>
      </c>
      <c r="B6" s="11" t="s">
        <v>6</v>
      </c>
      <c r="C6" s="11" t="s">
        <v>6</v>
      </c>
      <c r="D6" s="11"/>
      <c r="E6" s="11"/>
      <c r="F6" s="11" t="s">
        <v>6</v>
      </c>
      <c r="G6" s="11" t="s">
        <v>6</v>
      </c>
      <c r="H6" s="11"/>
      <c r="I6" s="11"/>
      <c r="J6" s="11" t="s">
        <v>6</v>
      </c>
      <c r="K6" s="11" t="s">
        <v>6</v>
      </c>
      <c r="L6" s="11"/>
      <c r="M6" s="11"/>
      <c r="N6" s="11"/>
      <c r="O6" s="11"/>
      <c r="P6" s="11"/>
      <c r="Q6" s="11"/>
      <c r="R6" s="11"/>
      <c r="S6" s="11"/>
    </row>
  </sheetData>
  <sortState ref="A5:S6">
    <sortCondition ref="A1"/>
  </sortState>
  <pageMargins left="0.7" right="0.7" top="0.75" bottom="0.75" header="0.3" footer="0.3"/>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 width="33.5703125" bestFit="1" customWidth="1"/>
    <col min="2" max="2" width="5" bestFit="1" customWidth="1"/>
    <col min="3" max="3" width="2.42578125" bestFit="1" customWidth="1"/>
    <col min="6" max="6" width="5" bestFit="1" customWidth="1"/>
    <col min="7" max="7" width="2.42578125" bestFit="1" customWidth="1"/>
    <col min="10" max="10" width="5" bestFit="1" customWidth="1"/>
    <col min="11" max="11" width="2.42578125" bestFit="1" customWidth="1"/>
  </cols>
  <sheetData>
    <row r="1" spans="1:11" x14ac:dyDescent="0.25">
      <c r="A1" s="2" t="str">
        <f>HYPERLINK("#u420!a1","Tilbage til Klassisk humaniora, kand.")</f>
        <v>Tilbage til Klassisk humaniora, kand.</v>
      </c>
    </row>
    <row r="2" spans="1:11" ht="15.75" thickBot="1" x14ac:dyDescent="0.3">
      <c r="A2" s="1" t="s">
        <v>333</v>
      </c>
      <c r="B2" s="1"/>
    </row>
    <row r="3" spans="1:11" x14ac:dyDescent="0.25">
      <c r="A3" s="3"/>
      <c r="B3" s="7">
        <v>2002</v>
      </c>
      <c r="C3" s="7"/>
      <c r="D3" s="7"/>
      <c r="E3" s="7"/>
      <c r="F3" s="7">
        <v>2004</v>
      </c>
      <c r="G3" s="7"/>
      <c r="H3" s="7"/>
      <c r="I3" s="7"/>
      <c r="J3" s="7">
        <v>2006</v>
      </c>
      <c r="K3" s="7"/>
    </row>
    <row r="4" spans="1:11" x14ac:dyDescent="0.25">
      <c r="A4" s="4"/>
      <c r="B4" s="8" t="s">
        <v>1</v>
      </c>
      <c r="C4" s="8" t="s">
        <v>2</v>
      </c>
      <c r="D4" s="8"/>
      <c r="E4" s="8"/>
      <c r="F4" s="8" t="s">
        <v>1</v>
      </c>
      <c r="G4" s="8" t="s">
        <v>2</v>
      </c>
      <c r="H4" s="8"/>
      <c r="I4" s="8"/>
      <c r="J4" s="8" t="s">
        <v>1</v>
      </c>
      <c r="K4" s="8" t="s">
        <v>2</v>
      </c>
    </row>
    <row r="5" spans="1:11" x14ac:dyDescent="0.25">
      <c r="A5" s="14" t="s">
        <v>40</v>
      </c>
      <c r="B5" s="16" t="s">
        <v>6</v>
      </c>
      <c r="C5" s="16" t="s">
        <v>6</v>
      </c>
      <c r="D5" s="16"/>
      <c r="E5" s="16"/>
      <c r="F5" s="16"/>
      <c r="G5" s="16"/>
      <c r="H5" s="16"/>
      <c r="I5" s="16"/>
      <c r="J5" s="16"/>
      <c r="K5" s="16"/>
    </row>
    <row r="6" spans="1:11" ht="15.75" thickBot="1" x14ac:dyDescent="0.3">
      <c r="A6" s="6" t="s">
        <v>4</v>
      </c>
      <c r="B6" s="11" t="s">
        <v>6</v>
      </c>
      <c r="C6" s="11" t="s">
        <v>6</v>
      </c>
      <c r="D6" s="11"/>
      <c r="E6" s="11"/>
      <c r="F6" s="11" t="s">
        <v>6</v>
      </c>
      <c r="G6" s="11" t="s">
        <v>6</v>
      </c>
      <c r="H6" s="11"/>
      <c r="I6" s="11"/>
      <c r="J6" s="11" t="s">
        <v>6</v>
      </c>
      <c r="K6" s="11" t="s">
        <v>6</v>
      </c>
    </row>
  </sheetData>
  <sortState ref="A5:K6">
    <sortCondition ref="A1"/>
  </sortState>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6.855468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HYPERLINK("#u419!a1","Tilbage til Jura (samf.), kand.")</f>
        <v>Tilbage til Jura (samf.), kand.</v>
      </c>
    </row>
    <row r="2" spans="1:21" ht="15.75" thickBot="1" x14ac:dyDescent="0.3">
      <c r="A2" s="1" t="s">
        <v>332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7.0000000000000007E-2</v>
      </c>
      <c r="C5" s="13">
        <v>372</v>
      </c>
      <c r="D5" s="12">
        <v>0.06</v>
      </c>
      <c r="E5" s="13">
        <v>361</v>
      </c>
      <c r="F5" s="12">
        <v>0.02</v>
      </c>
      <c r="G5" s="13">
        <v>397</v>
      </c>
      <c r="H5" s="12">
        <v>0.04</v>
      </c>
      <c r="I5" s="13">
        <v>451</v>
      </c>
      <c r="J5" s="12">
        <v>0.01</v>
      </c>
      <c r="K5" s="13">
        <v>380</v>
      </c>
      <c r="L5" s="12">
        <v>0.01</v>
      </c>
      <c r="M5" s="13">
        <v>475</v>
      </c>
      <c r="N5" s="12">
        <v>0.02</v>
      </c>
      <c r="O5" s="13">
        <v>462</v>
      </c>
      <c r="P5" s="12">
        <v>0.03</v>
      </c>
      <c r="Q5" s="13">
        <v>438</v>
      </c>
      <c r="R5" s="12">
        <v>0.05</v>
      </c>
      <c r="S5" s="13">
        <v>440</v>
      </c>
      <c r="T5" s="12">
        <v>7.0000000000000007E-2</v>
      </c>
      <c r="U5" s="13">
        <v>469</v>
      </c>
    </row>
    <row r="6" spans="1:21" x14ac:dyDescent="0.25">
      <c r="A6" s="14" t="s">
        <v>40</v>
      </c>
      <c r="B6" s="16"/>
      <c r="C6" s="16"/>
      <c r="D6" s="16"/>
      <c r="E6" s="16"/>
      <c r="F6" s="16"/>
      <c r="G6" s="16"/>
      <c r="H6" s="16"/>
      <c r="I6" s="16"/>
      <c r="J6" s="16" t="s">
        <v>6</v>
      </c>
      <c r="K6" s="16" t="s">
        <v>6</v>
      </c>
      <c r="L6" s="15">
        <v>0</v>
      </c>
      <c r="M6" s="16">
        <v>12</v>
      </c>
      <c r="N6" s="16" t="s">
        <v>6</v>
      </c>
      <c r="O6" s="16" t="s">
        <v>6</v>
      </c>
      <c r="P6" s="15">
        <v>0.09</v>
      </c>
      <c r="Q6" s="16">
        <v>35</v>
      </c>
      <c r="R6" s="15">
        <v>0.13</v>
      </c>
      <c r="S6" s="16">
        <v>45</v>
      </c>
      <c r="T6" s="15">
        <v>0.23</v>
      </c>
      <c r="U6" s="16">
        <v>67</v>
      </c>
    </row>
    <row r="7" spans="1:21" x14ac:dyDescent="0.25">
      <c r="A7" t="s">
        <v>4</v>
      </c>
      <c r="B7" s="13"/>
      <c r="C7" s="13"/>
      <c r="D7" s="13"/>
      <c r="E7" s="13"/>
      <c r="F7" s="13"/>
      <c r="G7" s="13"/>
      <c r="H7" s="13"/>
      <c r="I7" s="13"/>
      <c r="J7" s="13"/>
      <c r="K7" s="13"/>
      <c r="L7" s="13"/>
      <c r="M7" s="13"/>
      <c r="N7" s="13"/>
      <c r="O7" s="13"/>
      <c r="P7" s="13"/>
      <c r="Q7" s="13"/>
      <c r="R7" s="13"/>
      <c r="S7" s="13"/>
      <c r="T7" s="12">
        <v>0.06</v>
      </c>
      <c r="U7" s="13">
        <v>11</v>
      </c>
    </row>
    <row r="8" spans="1:21" ht="15.75" thickBot="1" x14ac:dyDescent="0.3">
      <c r="A8" s="6" t="s">
        <v>7</v>
      </c>
      <c r="B8" s="10">
        <v>7.0000000000000007E-2</v>
      </c>
      <c r="C8" s="11">
        <v>187</v>
      </c>
      <c r="D8" s="10">
        <v>0.09</v>
      </c>
      <c r="E8" s="11">
        <v>195</v>
      </c>
      <c r="F8" s="10">
        <v>0.05</v>
      </c>
      <c r="G8" s="11">
        <v>213</v>
      </c>
      <c r="H8" s="10">
        <v>0.03</v>
      </c>
      <c r="I8" s="11">
        <v>230</v>
      </c>
      <c r="J8" s="10">
        <v>0.02</v>
      </c>
      <c r="K8" s="11">
        <v>228</v>
      </c>
      <c r="L8" s="10">
        <v>0.01</v>
      </c>
      <c r="M8" s="11">
        <v>243</v>
      </c>
      <c r="N8" s="10">
        <v>0.02</v>
      </c>
      <c r="O8" s="11">
        <v>218</v>
      </c>
      <c r="P8" s="10">
        <v>0.06</v>
      </c>
      <c r="Q8" s="11">
        <v>211</v>
      </c>
      <c r="R8" s="10">
        <v>0.1</v>
      </c>
      <c r="S8" s="11">
        <v>230</v>
      </c>
      <c r="T8" s="10">
        <v>0.11</v>
      </c>
      <c r="U8" s="11">
        <v>223</v>
      </c>
    </row>
  </sheetData>
  <sortState ref="A5:U8">
    <sortCondition ref="A1"/>
  </sortState>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26.8554687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s>
  <sheetData>
    <row r="1" spans="1:15" x14ac:dyDescent="0.25">
      <c r="A1" s="2" t="str">
        <f>HYPERLINK("#u419!a1","Tilbage til Jura (samf.), kand.")</f>
        <v>Tilbage til Jura (samf.), kand.</v>
      </c>
    </row>
    <row r="2" spans="1:15" ht="15.75" thickBot="1" x14ac:dyDescent="0.3">
      <c r="A2" s="1" t="s">
        <v>331</v>
      </c>
      <c r="B2" s="1"/>
    </row>
    <row r="3" spans="1:15" x14ac:dyDescent="0.25">
      <c r="A3" s="3"/>
      <c r="B3" s="7">
        <v>2002</v>
      </c>
      <c r="C3" s="7"/>
      <c r="D3" s="7">
        <v>2003</v>
      </c>
      <c r="E3" s="7"/>
      <c r="F3" s="7">
        <v>2004</v>
      </c>
      <c r="G3" s="7"/>
      <c r="H3" s="7">
        <v>2005</v>
      </c>
      <c r="I3" s="7"/>
      <c r="J3" s="7">
        <v>2006</v>
      </c>
      <c r="K3" s="7"/>
      <c r="L3" s="7">
        <v>2007</v>
      </c>
      <c r="M3" s="7"/>
      <c r="N3" s="7">
        <v>2008</v>
      </c>
      <c r="O3" s="7"/>
    </row>
    <row r="4" spans="1:15"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row>
    <row r="5" spans="1:15" x14ac:dyDescent="0.25">
      <c r="A5" s="14" t="s">
        <v>27</v>
      </c>
      <c r="B5" s="15">
        <v>0.05</v>
      </c>
      <c r="C5" s="16">
        <v>11</v>
      </c>
      <c r="D5" s="16" t="s">
        <v>6</v>
      </c>
      <c r="E5" s="16" t="s">
        <v>6</v>
      </c>
      <c r="F5" s="16" t="s">
        <v>6</v>
      </c>
      <c r="G5" s="16" t="s">
        <v>6</v>
      </c>
      <c r="H5" s="16" t="s">
        <v>6</v>
      </c>
      <c r="I5" s="16" t="s">
        <v>6</v>
      </c>
      <c r="J5" s="16" t="s">
        <v>6</v>
      </c>
      <c r="K5" s="16" t="s">
        <v>6</v>
      </c>
      <c r="L5" s="16" t="s">
        <v>6</v>
      </c>
      <c r="M5" s="16" t="s">
        <v>6</v>
      </c>
      <c r="N5" s="16"/>
      <c r="O5" s="16"/>
    </row>
    <row r="6" spans="1:15" ht="15.75" thickBot="1" x14ac:dyDescent="0.3">
      <c r="A6" s="6" t="s">
        <v>7</v>
      </c>
      <c r="B6" s="11" t="s">
        <v>6</v>
      </c>
      <c r="C6" s="11" t="s">
        <v>6</v>
      </c>
      <c r="D6" s="11" t="s">
        <v>6</v>
      </c>
      <c r="E6" s="11" t="s">
        <v>6</v>
      </c>
      <c r="F6" s="11" t="s">
        <v>6</v>
      </c>
      <c r="G6" s="11" t="s">
        <v>6</v>
      </c>
      <c r="H6" s="11" t="s">
        <v>6</v>
      </c>
      <c r="I6" s="11" t="s">
        <v>6</v>
      </c>
      <c r="J6" s="11" t="s">
        <v>6</v>
      </c>
      <c r="K6" s="11" t="s">
        <v>6</v>
      </c>
      <c r="L6" s="11" t="s">
        <v>6</v>
      </c>
      <c r="M6" s="11" t="s">
        <v>6</v>
      </c>
      <c r="N6" s="11" t="s">
        <v>6</v>
      </c>
      <c r="O6" s="11" t="s">
        <v>6</v>
      </c>
    </row>
  </sheetData>
  <sortState ref="A5:O6">
    <sortCondition ref="A1"/>
  </sortState>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27.140625"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HYPERLINK("#u416!a1","Tilbage til It (nat.), kand.")</f>
        <v>Tilbage til It (nat.), kand.</v>
      </c>
    </row>
    <row r="2" spans="1:17" ht="15.75" thickBot="1" x14ac:dyDescent="0.3">
      <c r="A2" s="1" t="s">
        <v>330</v>
      </c>
      <c r="B2" s="1"/>
    </row>
    <row r="3" spans="1:17" x14ac:dyDescent="0.25">
      <c r="A3" s="3"/>
      <c r="B3" s="7"/>
      <c r="C3" s="7"/>
      <c r="D3" s="7"/>
      <c r="E3" s="7"/>
      <c r="F3" s="7"/>
      <c r="G3" s="7"/>
      <c r="H3" s="7"/>
      <c r="I3" s="7"/>
      <c r="J3" s="7"/>
      <c r="K3" s="7"/>
      <c r="L3" s="7"/>
      <c r="M3" s="7"/>
      <c r="N3" s="7">
        <v>2008</v>
      </c>
      <c r="O3" s="7"/>
      <c r="P3" s="7">
        <v>2009</v>
      </c>
      <c r="Q3" s="7"/>
    </row>
    <row r="4" spans="1:17" x14ac:dyDescent="0.25">
      <c r="A4" s="4"/>
      <c r="B4" s="8"/>
      <c r="C4" s="8"/>
      <c r="D4" s="8"/>
      <c r="E4" s="8"/>
      <c r="F4" s="8"/>
      <c r="G4" s="8"/>
      <c r="H4" s="8"/>
      <c r="I4" s="8"/>
      <c r="J4" s="8"/>
      <c r="K4" s="8"/>
      <c r="L4" s="8"/>
      <c r="M4" s="8"/>
      <c r="N4" s="8" t="s">
        <v>1</v>
      </c>
      <c r="O4" s="8" t="s">
        <v>2</v>
      </c>
      <c r="P4" s="8" t="s">
        <v>1</v>
      </c>
      <c r="Q4" s="8" t="s">
        <v>2</v>
      </c>
    </row>
    <row r="5" spans="1:17" ht="15.75" thickBot="1" x14ac:dyDescent="0.3">
      <c r="A5" s="6" t="s">
        <v>40</v>
      </c>
      <c r="B5" s="11"/>
      <c r="C5" s="11"/>
      <c r="D5" s="11"/>
      <c r="E5" s="11"/>
      <c r="F5" s="11"/>
      <c r="G5" s="11"/>
      <c r="H5" s="11"/>
      <c r="I5" s="11"/>
      <c r="J5" s="11"/>
      <c r="K5" s="11"/>
      <c r="L5" s="11"/>
      <c r="M5" s="11"/>
      <c r="N5" s="11" t="s">
        <v>6</v>
      </c>
      <c r="O5" s="11" t="s">
        <v>6</v>
      </c>
      <c r="P5" s="11" t="s">
        <v>6</v>
      </c>
      <c r="Q5" s="11" t="s">
        <v>6</v>
      </c>
    </row>
  </sheetData>
  <sortState ref="A5:Q5">
    <sortCondition ref="A1"/>
  </sortState>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23"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329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0.02</v>
      </c>
      <c r="C5" s="13">
        <v>29</v>
      </c>
      <c r="D5" s="12">
        <v>0.02</v>
      </c>
      <c r="E5" s="13">
        <v>33</v>
      </c>
      <c r="F5" s="12">
        <v>0.01</v>
      </c>
      <c r="G5" s="13">
        <v>31</v>
      </c>
      <c r="H5" s="12">
        <v>0.02</v>
      </c>
      <c r="I5" s="13">
        <v>45</v>
      </c>
      <c r="J5" s="12">
        <v>0</v>
      </c>
      <c r="K5" s="13">
        <v>33</v>
      </c>
      <c r="L5" s="12">
        <v>0.01</v>
      </c>
      <c r="M5" s="13">
        <v>53</v>
      </c>
      <c r="N5" s="12">
        <v>0.01</v>
      </c>
      <c r="O5" s="13">
        <v>60</v>
      </c>
      <c r="P5" s="12">
        <v>0.01</v>
      </c>
      <c r="Q5" s="13">
        <v>74</v>
      </c>
      <c r="R5" s="12">
        <v>0.04</v>
      </c>
      <c r="S5" s="13">
        <v>73</v>
      </c>
      <c r="T5" s="12">
        <v>0.02</v>
      </c>
      <c r="U5" s="13">
        <v>64</v>
      </c>
    </row>
    <row r="6" spans="1:21" x14ac:dyDescent="0.25">
      <c r="A6" t="s">
        <v>38</v>
      </c>
      <c r="B6" s="13" t="s">
        <v>6</v>
      </c>
      <c r="C6" s="13" t="s">
        <v>6</v>
      </c>
      <c r="D6" s="12">
        <v>0.1</v>
      </c>
      <c r="E6" s="13">
        <v>18</v>
      </c>
      <c r="F6" s="13" t="s">
        <v>6</v>
      </c>
      <c r="G6" s="13" t="s">
        <v>6</v>
      </c>
      <c r="H6" s="12">
        <v>0.02</v>
      </c>
      <c r="I6" s="13">
        <v>13</v>
      </c>
      <c r="J6" s="12">
        <v>0</v>
      </c>
      <c r="K6" s="13">
        <v>12</v>
      </c>
      <c r="L6" s="12">
        <v>0.05</v>
      </c>
      <c r="M6" s="13">
        <v>29</v>
      </c>
      <c r="N6" s="12">
        <v>7.0000000000000007E-2</v>
      </c>
      <c r="O6" s="13">
        <v>19</v>
      </c>
      <c r="P6" s="12">
        <v>0.18</v>
      </c>
      <c r="Q6" s="13">
        <v>15</v>
      </c>
      <c r="R6" s="12">
        <v>0.03</v>
      </c>
      <c r="S6" s="13">
        <v>12</v>
      </c>
      <c r="T6" s="13" t="s">
        <v>6</v>
      </c>
      <c r="U6" s="13" t="s">
        <v>6</v>
      </c>
    </row>
    <row r="7" spans="1:21" x14ac:dyDescent="0.25">
      <c r="A7" s="14" t="s">
        <v>40</v>
      </c>
      <c r="B7" s="16" t="s">
        <v>6</v>
      </c>
      <c r="C7" s="16" t="s">
        <v>6</v>
      </c>
      <c r="D7" s="16" t="s">
        <v>6</v>
      </c>
      <c r="E7" s="16" t="s">
        <v>6</v>
      </c>
      <c r="F7" s="16" t="s">
        <v>6</v>
      </c>
      <c r="G7" s="16" t="s">
        <v>6</v>
      </c>
      <c r="H7" s="15">
        <v>0.02</v>
      </c>
      <c r="I7" s="16">
        <v>11</v>
      </c>
      <c r="J7" s="15">
        <v>7.0000000000000007E-2</v>
      </c>
      <c r="K7" s="16">
        <v>10</v>
      </c>
      <c r="L7" s="15">
        <v>0</v>
      </c>
      <c r="M7" s="16">
        <v>15</v>
      </c>
      <c r="N7" s="16" t="s">
        <v>6</v>
      </c>
      <c r="O7" s="16" t="s">
        <v>6</v>
      </c>
      <c r="P7" s="15">
        <v>0.02</v>
      </c>
      <c r="Q7" s="16">
        <v>10</v>
      </c>
      <c r="R7" s="16" t="s">
        <v>6</v>
      </c>
      <c r="S7" s="16" t="s">
        <v>6</v>
      </c>
      <c r="T7" s="16" t="s">
        <v>6</v>
      </c>
      <c r="U7" s="16" t="s">
        <v>6</v>
      </c>
    </row>
    <row r="8" spans="1:21" x14ac:dyDescent="0.25">
      <c r="A8" t="s">
        <v>4</v>
      </c>
      <c r="B8" s="13"/>
      <c r="C8" s="13"/>
      <c r="D8" s="13"/>
      <c r="E8" s="13"/>
      <c r="F8" s="13"/>
      <c r="G8" s="13"/>
      <c r="H8" s="13"/>
      <c r="I8" s="13"/>
      <c r="J8" s="13"/>
      <c r="K8" s="13"/>
      <c r="L8" s="13"/>
      <c r="M8" s="13"/>
      <c r="N8" s="13" t="s">
        <v>6</v>
      </c>
      <c r="O8" s="13" t="s">
        <v>6</v>
      </c>
      <c r="P8" s="12">
        <v>0.08</v>
      </c>
      <c r="Q8" s="13">
        <v>11</v>
      </c>
      <c r="R8" s="12">
        <v>0</v>
      </c>
      <c r="S8" s="13">
        <v>26</v>
      </c>
      <c r="T8" s="12">
        <v>0.05</v>
      </c>
      <c r="U8" s="13">
        <v>22</v>
      </c>
    </row>
    <row r="9" spans="1:21" ht="15.75" thickBot="1" x14ac:dyDescent="0.3">
      <c r="A9" s="6" t="s">
        <v>7</v>
      </c>
      <c r="B9" s="11" t="s">
        <v>6</v>
      </c>
      <c r="C9" s="11" t="s">
        <v>6</v>
      </c>
      <c r="D9" s="10">
        <v>0.01</v>
      </c>
      <c r="E9" s="11">
        <v>18</v>
      </c>
      <c r="F9" s="10">
        <v>0</v>
      </c>
      <c r="G9" s="11">
        <v>43</v>
      </c>
      <c r="H9" s="10">
        <v>0.01</v>
      </c>
      <c r="I9" s="11">
        <v>33</v>
      </c>
      <c r="J9" s="10">
        <v>0</v>
      </c>
      <c r="K9" s="11">
        <v>53</v>
      </c>
      <c r="L9" s="10">
        <v>0</v>
      </c>
      <c r="M9" s="11">
        <v>64</v>
      </c>
      <c r="N9" s="10">
        <v>0.02</v>
      </c>
      <c r="O9" s="11">
        <v>39</v>
      </c>
      <c r="P9" s="10">
        <v>0.04</v>
      </c>
      <c r="Q9" s="11">
        <v>61</v>
      </c>
      <c r="R9" s="10">
        <v>0.05</v>
      </c>
      <c r="S9" s="11">
        <v>55</v>
      </c>
      <c r="T9" s="10">
        <v>0.02</v>
      </c>
      <c r="U9" s="11">
        <v>47</v>
      </c>
    </row>
  </sheetData>
  <sortState ref="A5:U9">
    <sortCondition ref="A1"/>
  </sortState>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3" bestFit="1" customWidth="1"/>
    <col min="20" max="20" width="5" bestFit="1" customWidth="1"/>
    <col min="21" max="21" width="2.42578125" bestFit="1" customWidth="1"/>
  </cols>
  <sheetData>
    <row r="1" spans="1:21" x14ac:dyDescent="0.25">
      <c r="A1" s="2" t="str">
        <f>HYPERLINK("#u416!a1","Tilbage til It (nat.), kand.")</f>
        <v>Tilbage til It (nat.), kand.</v>
      </c>
    </row>
    <row r="2" spans="1:21" ht="15.75" thickBot="1" x14ac:dyDescent="0.3">
      <c r="A2" s="1" t="s">
        <v>328</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27</v>
      </c>
      <c r="B5" s="11"/>
      <c r="C5" s="11"/>
      <c r="D5" s="11"/>
      <c r="E5" s="11"/>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65</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200</v>
      </c>
      <c r="B5" s="17" t="str">
        <f>HYPERLINK("#u80906200i!a1","Hoved institution")</f>
        <v>Hoved institution</v>
      </c>
      <c r="C5" s="12">
        <v>0.15</v>
      </c>
      <c r="D5" s="13">
        <v>32</v>
      </c>
      <c r="E5" s="12">
        <v>0.13</v>
      </c>
      <c r="F5" s="13">
        <v>59</v>
      </c>
      <c r="G5" s="12">
        <v>0.12</v>
      </c>
      <c r="H5" s="13">
        <v>67</v>
      </c>
      <c r="I5" s="12">
        <v>0.14000000000000001</v>
      </c>
      <c r="J5" s="13">
        <v>64</v>
      </c>
      <c r="K5" s="12">
        <v>0.09</v>
      </c>
      <c r="L5" s="13">
        <v>51</v>
      </c>
      <c r="M5" s="12">
        <v>0.11</v>
      </c>
      <c r="N5" s="13">
        <v>85</v>
      </c>
      <c r="O5" s="12">
        <v>7.0000000000000007E-2</v>
      </c>
      <c r="P5" s="13">
        <v>76</v>
      </c>
      <c r="Q5" s="12">
        <v>0.06</v>
      </c>
      <c r="R5" s="13">
        <v>61</v>
      </c>
      <c r="S5" s="12">
        <v>0.24</v>
      </c>
      <c r="T5" s="13">
        <v>62</v>
      </c>
      <c r="U5" s="12">
        <v>0.2</v>
      </c>
      <c r="V5" s="13">
        <v>60</v>
      </c>
    </row>
    <row r="6" spans="1:22" x14ac:dyDescent="0.25">
      <c r="A6" t="s">
        <v>201</v>
      </c>
      <c r="B6" s="17" t="str">
        <f>HYPERLINK("#u82006000i!a1","Hoved institution")</f>
        <v>Hoved institution</v>
      </c>
      <c r="C6" s="12">
        <v>0.26</v>
      </c>
      <c r="D6" s="13">
        <v>94</v>
      </c>
      <c r="E6" s="12">
        <v>0.21</v>
      </c>
      <c r="F6" s="13">
        <v>85</v>
      </c>
      <c r="G6" s="12">
        <v>0.2</v>
      </c>
      <c r="H6" s="13">
        <v>50</v>
      </c>
      <c r="I6" s="12">
        <v>0.18</v>
      </c>
      <c r="J6" s="13">
        <v>34</v>
      </c>
      <c r="K6" s="12">
        <v>0.17</v>
      </c>
      <c r="L6" s="13">
        <v>58</v>
      </c>
      <c r="M6" s="13" t="s">
        <v>6</v>
      </c>
      <c r="N6" s="13" t="s">
        <v>6</v>
      </c>
      <c r="O6" s="13" t="s">
        <v>6</v>
      </c>
      <c r="P6" s="13" t="s">
        <v>6</v>
      </c>
      <c r="Q6" s="13" t="s">
        <v>6</v>
      </c>
      <c r="R6" s="13" t="s">
        <v>6</v>
      </c>
      <c r="S6" s="13" t="s">
        <v>6</v>
      </c>
      <c r="T6" s="13" t="s">
        <v>6</v>
      </c>
      <c r="U6" s="13" t="s">
        <v>6</v>
      </c>
      <c r="V6" s="13" t="s">
        <v>6</v>
      </c>
    </row>
    <row r="7" spans="1:22" x14ac:dyDescent="0.25">
      <c r="A7" t="s">
        <v>203</v>
      </c>
      <c r="B7" s="17" t="str">
        <f>HYPERLINK("#u82266200i!a1","Hoved institution")</f>
        <v>Hoved institution</v>
      </c>
      <c r="C7" s="12">
        <v>0.13</v>
      </c>
      <c r="D7" s="13">
        <v>11</v>
      </c>
      <c r="E7" s="12">
        <v>0.19</v>
      </c>
      <c r="F7" s="13">
        <v>152</v>
      </c>
      <c r="G7" s="12">
        <v>0.17</v>
      </c>
      <c r="H7" s="13">
        <v>172</v>
      </c>
      <c r="I7" s="12">
        <v>0.12</v>
      </c>
      <c r="J7" s="13">
        <v>75</v>
      </c>
      <c r="K7" s="12">
        <v>0.13</v>
      </c>
      <c r="L7" s="13">
        <v>109</v>
      </c>
      <c r="M7" s="12">
        <v>0.11</v>
      </c>
      <c r="N7" s="13">
        <v>235</v>
      </c>
      <c r="O7" s="12">
        <v>0.12</v>
      </c>
      <c r="P7" s="13">
        <v>209</v>
      </c>
      <c r="Q7" s="12">
        <v>0.18</v>
      </c>
      <c r="R7" s="13">
        <v>167</v>
      </c>
      <c r="S7" s="12">
        <v>0.17</v>
      </c>
      <c r="T7" s="13">
        <v>170</v>
      </c>
      <c r="U7" s="12">
        <v>0.23</v>
      </c>
      <c r="V7" s="13">
        <v>156</v>
      </c>
    </row>
    <row r="8" spans="1:22" x14ac:dyDescent="0.25">
      <c r="A8" t="s">
        <v>203</v>
      </c>
      <c r="B8" s="17" t="str">
        <f>HYPERLINK("#u82406200i!a1","Hoved institution")</f>
        <v>Hoved institution</v>
      </c>
      <c r="C8" s="12">
        <v>0.21</v>
      </c>
      <c r="D8" s="13">
        <v>164</v>
      </c>
      <c r="E8" s="12">
        <v>0.16</v>
      </c>
      <c r="F8" s="13">
        <v>50</v>
      </c>
      <c r="G8" s="12">
        <v>0.16</v>
      </c>
      <c r="H8" s="13">
        <v>34</v>
      </c>
      <c r="I8" s="12">
        <v>0.16</v>
      </c>
      <c r="J8" s="13">
        <v>147</v>
      </c>
      <c r="K8" s="12">
        <v>0.1</v>
      </c>
      <c r="L8" s="13">
        <v>27</v>
      </c>
      <c r="M8" s="12">
        <v>0.03</v>
      </c>
      <c r="N8" s="13">
        <v>40</v>
      </c>
      <c r="O8" s="12">
        <v>7.0000000000000007E-2</v>
      </c>
      <c r="P8" s="13">
        <v>32</v>
      </c>
      <c r="Q8" s="12">
        <v>0.08</v>
      </c>
      <c r="R8" s="13">
        <v>34</v>
      </c>
      <c r="S8" s="12">
        <v>0.18</v>
      </c>
      <c r="T8" s="13">
        <v>44</v>
      </c>
      <c r="U8" s="12">
        <v>0.14000000000000001</v>
      </c>
      <c r="V8" s="13">
        <v>37</v>
      </c>
    </row>
    <row r="9" spans="1:22" x14ac:dyDescent="0.25">
      <c r="A9" t="s">
        <v>205</v>
      </c>
      <c r="B9" s="17" t="str">
        <f>HYPERLINK("#u82706200i!a1","Hoved institution")</f>
        <v>Hoved institution</v>
      </c>
      <c r="C9" s="13"/>
      <c r="D9" s="13"/>
      <c r="E9" s="12">
        <v>0.03</v>
      </c>
      <c r="F9" s="13">
        <v>13</v>
      </c>
      <c r="G9" s="12">
        <v>0.11</v>
      </c>
      <c r="H9" s="13">
        <v>22</v>
      </c>
      <c r="I9" s="13" t="s">
        <v>6</v>
      </c>
      <c r="J9" s="13" t="s">
        <v>6</v>
      </c>
      <c r="K9" s="12">
        <v>0.01</v>
      </c>
      <c r="L9" s="13">
        <v>12</v>
      </c>
      <c r="M9" s="12">
        <v>0.14000000000000001</v>
      </c>
      <c r="N9" s="13">
        <v>14</v>
      </c>
      <c r="O9" s="12">
        <v>0.06</v>
      </c>
      <c r="P9" s="13">
        <v>27</v>
      </c>
      <c r="Q9" s="12">
        <v>0.08</v>
      </c>
      <c r="R9" s="13">
        <v>32</v>
      </c>
      <c r="S9" s="12">
        <v>0.18</v>
      </c>
      <c r="T9" s="13">
        <v>23</v>
      </c>
      <c r="U9" s="12">
        <v>0.13</v>
      </c>
      <c r="V9" s="13">
        <v>28</v>
      </c>
    </row>
    <row r="10" spans="1:22" x14ac:dyDescent="0.25">
      <c r="A10" t="s">
        <v>199</v>
      </c>
      <c r="B10" s="17" t="str">
        <f>HYPERLINK("#u71756200i!a1","Hoved institution")</f>
        <v>Hoved institution</v>
      </c>
      <c r="C10" s="12">
        <v>0.05</v>
      </c>
      <c r="D10" s="13">
        <v>23</v>
      </c>
      <c r="E10" s="12">
        <v>0.06</v>
      </c>
      <c r="F10" s="13">
        <v>31</v>
      </c>
      <c r="G10" s="12">
        <v>0.02</v>
      </c>
      <c r="H10" s="13">
        <v>23</v>
      </c>
      <c r="I10" s="12">
        <v>0.02</v>
      </c>
      <c r="J10" s="13">
        <v>27</v>
      </c>
      <c r="K10" s="12">
        <v>0</v>
      </c>
      <c r="L10" s="13">
        <v>28</v>
      </c>
      <c r="M10" s="12">
        <v>0.03</v>
      </c>
      <c r="N10" s="13">
        <v>32</v>
      </c>
      <c r="O10" s="12">
        <v>0</v>
      </c>
      <c r="P10" s="13">
        <v>26</v>
      </c>
      <c r="Q10" s="12">
        <v>0.02</v>
      </c>
      <c r="R10" s="13">
        <v>29</v>
      </c>
      <c r="S10" s="12">
        <v>0.15</v>
      </c>
      <c r="T10" s="13">
        <v>36</v>
      </c>
      <c r="U10" s="12">
        <v>0.11</v>
      </c>
      <c r="V10" s="13">
        <v>32</v>
      </c>
    </row>
    <row r="11" spans="1:22" x14ac:dyDescent="0.25">
      <c r="A11" t="s">
        <v>197</v>
      </c>
      <c r="B11" s="17" t="str">
        <f>HYPERLINK("#u61286200i!a1","Hoved institution")</f>
        <v>Hoved institution</v>
      </c>
      <c r="C11" s="13" t="s">
        <v>6</v>
      </c>
      <c r="D11" s="13" t="s">
        <v>6</v>
      </c>
      <c r="E11" s="13" t="s">
        <v>6</v>
      </c>
      <c r="F11" s="13" t="s">
        <v>6</v>
      </c>
      <c r="G11" s="13" t="s">
        <v>6</v>
      </c>
      <c r="H11" s="13" t="s">
        <v>6</v>
      </c>
      <c r="I11" s="12">
        <v>0.16</v>
      </c>
      <c r="J11" s="13">
        <v>20</v>
      </c>
      <c r="K11" s="13" t="s">
        <v>6</v>
      </c>
      <c r="L11" s="13" t="s">
        <v>6</v>
      </c>
      <c r="M11" s="12">
        <v>0.15</v>
      </c>
      <c r="N11" s="13">
        <v>18</v>
      </c>
      <c r="O11" s="12">
        <v>0.11</v>
      </c>
      <c r="P11" s="13">
        <v>11</v>
      </c>
      <c r="Q11" s="12">
        <v>0.1</v>
      </c>
      <c r="R11" s="13">
        <v>12</v>
      </c>
      <c r="S11" s="13" t="s">
        <v>6</v>
      </c>
      <c r="T11" s="13" t="s">
        <v>6</v>
      </c>
      <c r="U11" s="13" t="s">
        <v>6</v>
      </c>
      <c r="V11" s="13" t="s">
        <v>6</v>
      </c>
    </row>
    <row r="12" spans="1:22" x14ac:dyDescent="0.25">
      <c r="A12" t="s">
        <v>198</v>
      </c>
      <c r="B12" s="17" t="str">
        <f>HYPERLINK("#u61296200i!a1","Hoved institution")</f>
        <v>Hoved institution</v>
      </c>
      <c r="C12" s="13" t="s">
        <v>6</v>
      </c>
      <c r="D12" s="13" t="s">
        <v>6</v>
      </c>
      <c r="E12" s="12">
        <v>0.3</v>
      </c>
      <c r="F12" s="13">
        <v>10</v>
      </c>
      <c r="G12" s="12">
        <v>0.19</v>
      </c>
      <c r="H12" s="13">
        <v>13</v>
      </c>
      <c r="I12" s="12">
        <v>0.11</v>
      </c>
      <c r="J12" s="13">
        <v>12</v>
      </c>
      <c r="K12" s="13" t="s">
        <v>6</v>
      </c>
      <c r="L12" s="13" t="s">
        <v>6</v>
      </c>
      <c r="M12" s="12">
        <v>0.16</v>
      </c>
      <c r="N12" s="13">
        <v>17</v>
      </c>
      <c r="O12" s="13" t="s">
        <v>6</v>
      </c>
      <c r="P12" s="13" t="s">
        <v>6</v>
      </c>
      <c r="Q12" s="12">
        <v>0.17</v>
      </c>
      <c r="R12" s="13">
        <v>14</v>
      </c>
      <c r="S12" s="12">
        <v>0.13</v>
      </c>
      <c r="T12" s="13">
        <v>13</v>
      </c>
      <c r="U12" s="12">
        <v>0.12</v>
      </c>
      <c r="V12" s="13">
        <v>10</v>
      </c>
    </row>
    <row r="13" spans="1:22" x14ac:dyDescent="0.25">
      <c r="A13" t="s">
        <v>202</v>
      </c>
      <c r="B13" s="17" t="str">
        <f>HYPERLINK("#u82026200i!a1","Hoved institution")</f>
        <v>Hoved institution</v>
      </c>
      <c r="C13" s="13" t="s">
        <v>6</v>
      </c>
      <c r="D13" s="13" t="s">
        <v>6</v>
      </c>
      <c r="E13" s="12">
        <v>7.0000000000000007E-2</v>
      </c>
      <c r="F13" s="13">
        <v>23</v>
      </c>
      <c r="G13" s="12">
        <v>0.1</v>
      </c>
      <c r="H13" s="13">
        <v>30</v>
      </c>
      <c r="I13" s="12">
        <v>0.09</v>
      </c>
      <c r="J13" s="13">
        <v>59</v>
      </c>
      <c r="K13" s="12">
        <v>0.12</v>
      </c>
      <c r="L13" s="13">
        <v>42</v>
      </c>
      <c r="M13" s="12">
        <v>0.06</v>
      </c>
      <c r="N13" s="13">
        <v>93</v>
      </c>
      <c r="O13" s="12">
        <v>0.09</v>
      </c>
      <c r="P13" s="13">
        <v>81</v>
      </c>
      <c r="Q13" s="12">
        <v>0.1</v>
      </c>
      <c r="R13" s="13">
        <v>74</v>
      </c>
      <c r="S13" s="12">
        <v>0.13</v>
      </c>
      <c r="T13" s="13">
        <v>94</v>
      </c>
      <c r="U13" s="12">
        <v>0.13</v>
      </c>
      <c r="V13" s="13">
        <v>91</v>
      </c>
    </row>
    <row r="14" spans="1:22" x14ac:dyDescent="0.25">
      <c r="A14" s="14" t="s">
        <v>206</v>
      </c>
      <c r="B14" s="18" t="str">
        <f>HYPERLINK("#u82966200i!a1","Hoved institution")</f>
        <v>Hoved institution</v>
      </c>
      <c r="C14" s="16"/>
      <c r="D14" s="16"/>
      <c r="E14" s="16"/>
      <c r="F14" s="16"/>
      <c r="G14" s="16"/>
      <c r="H14" s="16"/>
      <c r="I14" s="16"/>
      <c r="J14" s="16"/>
      <c r="K14" s="16"/>
      <c r="L14" s="16"/>
      <c r="M14" s="16"/>
      <c r="N14" s="16"/>
      <c r="O14" s="16"/>
      <c r="P14" s="16"/>
      <c r="Q14" s="16"/>
      <c r="R14" s="16"/>
      <c r="S14" s="16" t="s">
        <v>6</v>
      </c>
      <c r="T14" s="16" t="s">
        <v>6</v>
      </c>
      <c r="U14" s="16" t="s">
        <v>6</v>
      </c>
      <c r="V14" s="16" t="s">
        <v>6</v>
      </c>
    </row>
    <row r="15" spans="1:22" ht="15.75" thickBot="1" x14ac:dyDescent="0.3">
      <c r="A15" s="6" t="s">
        <v>204</v>
      </c>
      <c r="B15" s="9" t="str">
        <f>HYPERLINK("#u82356200i!a1","Hoved institution")</f>
        <v>Hoved institution</v>
      </c>
      <c r="C15" s="11"/>
      <c r="D15" s="11"/>
      <c r="E15" s="11"/>
      <c r="F15" s="11"/>
      <c r="G15" s="11" t="s">
        <v>6</v>
      </c>
      <c r="H15" s="11" t="s">
        <v>6</v>
      </c>
      <c r="I15" s="11" t="s">
        <v>6</v>
      </c>
      <c r="J15" s="11" t="s">
        <v>6</v>
      </c>
      <c r="K15" s="10">
        <v>0.06</v>
      </c>
      <c r="L15" s="11">
        <v>10</v>
      </c>
      <c r="M15" s="11" t="s">
        <v>6</v>
      </c>
      <c r="N15" s="11" t="s">
        <v>6</v>
      </c>
      <c r="O15" s="10">
        <v>0.25</v>
      </c>
      <c r="P15" s="11">
        <v>11</v>
      </c>
      <c r="Q15" s="10">
        <v>0.33</v>
      </c>
      <c r="R15" s="11">
        <v>10</v>
      </c>
      <c r="S15" s="11" t="s">
        <v>6</v>
      </c>
      <c r="T15" s="11" t="s">
        <v>6</v>
      </c>
      <c r="U15" s="11" t="s">
        <v>6</v>
      </c>
      <c r="V15" s="11" t="s">
        <v>6</v>
      </c>
    </row>
  </sheetData>
  <sortState ref="A5:V15">
    <sortCondition ref="A1"/>
  </sortState>
  <pageMargins left="0.7" right="0.7" top="0.75" bottom="0.75" header="0.3" footer="0.3"/>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38.5703125" bestFit="1" customWidth="1"/>
    <col min="6" max="6" width="5" bestFit="1" customWidth="1"/>
    <col min="7" max="7" width="3" bestFit="1" customWidth="1"/>
    <col min="8" max="8" width="5" bestFit="1" customWidth="1"/>
    <col min="9" max="9" width="3" bestFit="1" customWidth="1"/>
    <col min="12" max="12" width="5" bestFit="1" customWidth="1"/>
    <col min="13" max="13" width="2.42578125" bestFit="1" customWidth="1"/>
  </cols>
  <sheetData>
    <row r="1" spans="1:13" x14ac:dyDescent="0.25">
      <c r="A1" s="2" t="str">
        <f>HYPERLINK("#u416!a1","Tilbage til It (nat.), kand.")</f>
        <v>Tilbage til It (nat.), kand.</v>
      </c>
    </row>
    <row r="2" spans="1:13" ht="15.75" thickBot="1" x14ac:dyDescent="0.3">
      <c r="A2" s="1" t="s">
        <v>327</v>
      </c>
      <c r="B2" s="1"/>
    </row>
    <row r="3" spans="1:13" x14ac:dyDescent="0.25">
      <c r="A3" s="3"/>
      <c r="B3" s="7"/>
      <c r="C3" s="7"/>
      <c r="D3" s="7"/>
      <c r="E3" s="7"/>
      <c r="F3" s="7">
        <v>2004</v>
      </c>
      <c r="G3" s="7"/>
      <c r="H3" s="7">
        <v>2005</v>
      </c>
      <c r="I3" s="7"/>
      <c r="J3" s="7"/>
      <c r="K3" s="7"/>
      <c r="L3" s="7">
        <v>2007</v>
      </c>
      <c r="M3" s="7"/>
    </row>
    <row r="4" spans="1:13" x14ac:dyDescent="0.25">
      <c r="A4" s="4"/>
      <c r="B4" s="8"/>
      <c r="C4" s="8"/>
      <c r="D4" s="8"/>
      <c r="E4" s="8"/>
      <c r="F4" s="8" t="s">
        <v>1</v>
      </c>
      <c r="G4" s="8" t="s">
        <v>2</v>
      </c>
      <c r="H4" s="8" t="s">
        <v>1</v>
      </c>
      <c r="I4" s="8" t="s">
        <v>2</v>
      </c>
      <c r="J4" s="8"/>
      <c r="K4" s="8"/>
      <c r="L4" s="8" t="s">
        <v>1</v>
      </c>
      <c r="M4" s="8" t="s">
        <v>2</v>
      </c>
    </row>
    <row r="5" spans="1:13" ht="15.75" thickBot="1" x14ac:dyDescent="0.3">
      <c r="A5" s="6" t="s">
        <v>7</v>
      </c>
      <c r="B5" s="11"/>
      <c r="C5" s="11"/>
      <c r="D5" s="11"/>
      <c r="E5" s="11"/>
      <c r="F5" s="10">
        <v>0.01</v>
      </c>
      <c r="G5" s="11">
        <v>17</v>
      </c>
      <c r="H5" s="10">
        <v>0.03</v>
      </c>
      <c r="I5" s="11">
        <v>21</v>
      </c>
      <c r="J5" s="11"/>
      <c r="K5" s="11"/>
      <c r="L5" s="11" t="s">
        <v>6</v>
      </c>
      <c r="M5" s="11" t="s">
        <v>6</v>
      </c>
    </row>
  </sheetData>
  <sortState ref="A5:M5">
    <sortCondition ref="A1"/>
  </sortState>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8.710937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326</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24</v>
      </c>
      <c r="B5" s="11"/>
      <c r="C5" s="11"/>
      <c r="D5" s="11"/>
      <c r="E5" s="11"/>
      <c r="F5" s="11"/>
      <c r="G5" s="11"/>
      <c r="H5" s="10">
        <v>0</v>
      </c>
      <c r="I5" s="11">
        <v>24</v>
      </c>
      <c r="J5" s="10">
        <v>0.06</v>
      </c>
      <c r="K5" s="11">
        <v>17</v>
      </c>
      <c r="L5" s="10">
        <v>0.06</v>
      </c>
      <c r="M5" s="11">
        <v>58</v>
      </c>
      <c r="N5" s="10">
        <v>0.19</v>
      </c>
      <c r="O5" s="11">
        <v>41</v>
      </c>
      <c r="P5" s="10">
        <v>0.18</v>
      </c>
      <c r="Q5" s="11">
        <v>35</v>
      </c>
      <c r="R5" s="10">
        <v>0.33</v>
      </c>
      <c r="S5" s="11">
        <v>26</v>
      </c>
      <c r="T5" s="10">
        <v>0.14000000000000001</v>
      </c>
      <c r="U5" s="11">
        <v>30</v>
      </c>
    </row>
  </sheetData>
  <sortState ref="A5:U5">
    <sortCondition ref="A1"/>
  </sortState>
  <pageMargins left="0.7" right="0.7" top="0.75" bottom="0.75" header="0.3" footer="0.3"/>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7"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325</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24</v>
      </c>
      <c r="B5" s="11"/>
      <c r="C5" s="11"/>
      <c r="D5" s="11"/>
      <c r="E5" s="11"/>
      <c r="F5" s="11"/>
      <c r="G5" s="11"/>
      <c r="H5" s="10">
        <v>0.04</v>
      </c>
      <c r="I5" s="11">
        <v>32</v>
      </c>
      <c r="J5" s="10">
        <v>0</v>
      </c>
      <c r="K5" s="11">
        <v>32</v>
      </c>
      <c r="L5" s="10">
        <v>0.03</v>
      </c>
      <c r="M5" s="11">
        <v>37</v>
      </c>
      <c r="N5" s="10">
        <v>0.03</v>
      </c>
      <c r="O5" s="11">
        <v>36</v>
      </c>
      <c r="P5" s="10">
        <v>0.11</v>
      </c>
      <c r="Q5" s="11">
        <v>44</v>
      </c>
      <c r="R5" s="10">
        <v>7.0000000000000007E-2</v>
      </c>
      <c r="S5" s="11">
        <v>54</v>
      </c>
      <c r="T5" s="10">
        <v>0.15</v>
      </c>
      <c r="U5" s="11">
        <v>53</v>
      </c>
    </row>
  </sheetData>
  <sortState ref="A5:U5">
    <sortCondition ref="A1"/>
  </sortState>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30.5703125" bestFit="1" customWidth="1"/>
    <col min="6" max="6" width="5" bestFit="1" customWidth="1"/>
    <col min="7" max="7" width="3" bestFit="1" customWidth="1"/>
    <col min="10" max="10" width="5" bestFit="1" customWidth="1"/>
    <col min="11" max="11" width="3" bestFit="1" customWidth="1"/>
    <col min="12" max="12" width="5" bestFit="1" customWidth="1"/>
    <col min="13" max="13" width="3" bestFit="1" customWidth="1"/>
    <col min="14" max="14" width="5" bestFit="1" customWidth="1"/>
    <col min="15" max="15" width="2.42578125" bestFit="1" customWidth="1"/>
  </cols>
  <sheetData>
    <row r="1" spans="1:15" x14ac:dyDescent="0.25">
      <c r="A1" s="2" t="str">
        <f>HYPERLINK("#u416!a1","Tilbage til It (nat.), kand.")</f>
        <v>Tilbage til It (nat.), kand.</v>
      </c>
    </row>
    <row r="2" spans="1:15" ht="15.75" thickBot="1" x14ac:dyDescent="0.3">
      <c r="A2" s="1" t="s">
        <v>324</v>
      </c>
      <c r="B2" s="1"/>
    </row>
    <row r="3" spans="1:15" x14ac:dyDescent="0.25">
      <c r="A3" s="3"/>
      <c r="B3" s="7"/>
      <c r="C3" s="7"/>
      <c r="D3" s="7"/>
      <c r="E3" s="7"/>
      <c r="F3" s="7">
        <v>2004</v>
      </c>
      <c r="G3" s="7"/>
      <c r="H3" s="7"/>
      <c r="I3" s="7"/>
      <c r="J3" s="7">
        <v>2006</v>
      </c>
      <c r="K3" s="7"/>
      <c r="L3" s="7">
        <v>2007</v>
      </c>
      <c r="M3" s="7"/>
      <c r="N3" s="7">
        <v>2008</v>
      </c>
      <c r="O3" s="7"/>
    </row>
    <row r="4" spans="1:15" x14ac:dyDescent="0.25">
      <c r="A4" s="4"/>
      <c r="B4" s="8"/>
      <c r="C4" s="8"/>
      <c r="D4" s="8"/>
      <c r="E4" s="8"/>
      <c r="F4" s="8" t="s">
        <v>1</v>
      </c>
      <c r="G4" s="8" t="s">
        <v>2</v>
      </c>
      <c r="H4" s="8"/>
      <c r="I4" s="8"/>
      <c r="J4" s="8" t="s">
        <v>1</v>
      </c>
      <c r="K4" s="8" t="s">
        <v>2</v>
      </c>
      <c r="L4" s="8" t="s">
        <v>1</v>
      </c>
      <c r="M4" s="8" t="s">
        <v>2</v>
      </c>
      <c r="N4" s="8" t="s">
        <v>1</v>
      </c>
      <c r="O4" s="8" t="s">
        <v>2</v>
      </c>
    </row>
    <row r="5" spans="1:15" x14ac:dyDescent="0.25">
      <c r="A5" t="s">
        <v>24</v>
      </c>
      <c r="B5" s="13"/>
      <c r="C5" s="13"/>
      <c r="D5" s="13"/>
      <c r="E5" s="13"/>
      <c r="F5" s="13"/>
      <c r="G5" s="13"/>
      <c r="H5" s="13"/>
      <c r="I5" s="13"/>
      <c r="J5" s="13" t="s">
        <v>6</v>
      </c>
      <c r="K5" s="13" t="s">
        <v>6</v>
      </c>
      <c r="L5" s="13" t="s">
        <v>6</v>
      </c>
      <c r="M5" s="13" t="s">
        <v>6</v>
      </c>
      <c r="N5" s="13" t="s">
        <v>6</v>
      </c>
      <c r="O5" s="13" t="s">
        <v>6</v>
      </c>
    </row>
    <row r="6" spans="1:15" ht="15.75" thickBot="1" x14ac:dyDescent="0.3">
      <c r="A6" s="6" t="s">
        <v>40</v>
      </c>
      <c r="B6" s="11"/>
      <c r="C6" s="11"/>
      <c r="D6" s="11"/>
      <c r="E6" s="11"/>
      <c r="F6" s="10">
        <v>0.12</v>
      </c>
      <c r="G6" s="11">
        <v>16</v>
      </c>
      <c r="H6" s="11"/>
      <c r="I6" s="11"/>
      <c r="J6" s="10">
        <v>0.05</v>
      </c>
      <c r="K6" s="11">
        <v>15</v>
      </c>
      <c r="L6" s="10">
        <v>0.01</v>
      </c>
      <c r="M6" s="11">
        <v>16</v>
      </c>
      <c r="N6" s="11"/>
      <c r="O6" s="11"/>
    </row>
  </sheetData>
  <sortState ref="A5:O6">
    <sortCondition ref="A1"/>
  </sortState>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8.285156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323</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24</v>
      </c>
      <c r="B5" s="11"/>
      <c r="C5" s="11"/>
      <c r="D5" s="11"/>
      <c r="E5" s="11"/>
      <c r="F5" s="11"/>
      <c r="G5" s="11"/>
      <c r="H5" s="11"/>
      <c r="I5" s="11"/>
      <c r="J5" s="10">
        <v>0.11</v>
      </c>
      <c r="K5" s="11">
        <v>16</v>
      </c>
      <c r="L5" s="10">
        <v>0.05</v>
      </c>
      <c r="M5" s="11">
        <v>62</v>
      </c>
      <c r="N5" s="10">
        <v>0.01</v>
      </c>
      <c r="O5" s="11">
        <v>28</v>
      </c>
      <c r="P5" s="10">
        <v>0.09</v>
      </c>
      <c r="Q5" s="11">
        <v>40</v>
      </c>
      <c r="R5" s="10">
        <v>0.08</v>
      </c>
      <c r="S5" s="11">
        <v>41</v>
      </c>
      <c r="T5" s="10">
        <v>0.08</v>
      </c>
      <c r="U5" s="11">
        <v>56</v>
      </c>
    </row>
  </sheetData>
  <sortState ref="A5:U5">
    <sortCondition ref="A1"/>
  </sortState>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4" bestFit="1" customWidth="1"/>
  </cols>
  <sheetData>
    <row r="1" spans="1:21" x14ac:dyDescent="0.25">
      <c r="A1" s="2" t="str">
        <f>HYPERLINK("#u416!a1","Tilbage til It (nat.), kand.")</f>
        <v>Tilbage til It (nat.), kand.</v>
      </c>
    </row>
    <row r="2" spans="1:21" ht="15.75" thickBot="1" x14ac:dyDescent="0.3">
      <c r="A2" s="1" t="s">
        <v>322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24</v>
      </c>
      <c r="B5" s="16"/>
      <c r="C5" s="16"/>
      <c r="D5" s="16"/>
      <c r="E5" s="16"/>
      <c r="F5" s="16"/>
      <c r="G5" s="16"/>
      <c r="H5" s="15">
        <v>0.16</v>
      </c>
      <c r="I5" s="16">
        <v>52</v>
      </c>
      <c r="J5" s="15">
        <v>0.06</v>
      </c>
      <c r="K5" s="16">
        <v>67</v>
      </c>
      <c r="L5" s="15">
        <v>7.0000000000000007E-2</v>
      </c>
      <c r="M5" s="16">
        <v>71</v>
      </c>
      <c r="N5" s="15">
        <v>0.18</v>
      </c>
      <c r="O5" s="16">
        <v>101</v>
      </c>
      <c r="P5" s="15">
        <v>0.17</v>
      </c>
      <c r="Q5" s="16">
        <v>83</v>
      </c>
      <c r="R5" s="15">
        <v>0.17</v>
      </c>
      <c r="S5" s="16">
        <v>75</v>
      </c>
      <c r="T5" s="15">
        <v>0.19</v>
      </c>
      <c r="U5" s="16">
        <v>101</v>
      </c>
    </row>
    <row r="6" spans="1:21" ht="15.75" thickBot="1" x14ac:dyDescent="0.3">
      <c r="A6" s="6" t="s">
        <v>4</v>
      </c>
      <c r="B6" s="11" t="s">
        <v>6</v>
      </c>
      <c r="C6" s="11" t="s">
        <v>6</v>
      </c>
      <c r="D6" s="11" t="s">
        <v>6</v>
      </c>
      <c r="E6" s="11" t="s">
        <v>6</v>
      </c>
      <c r="F6" s="10">
        <v>0.18</v>
      </c>
      <c r="G6" s="11">
        <v>12</v>
      </c>
      <c r="H6" s="10">
        <v>0.19</v>
      </c>
      <c r="I6" s="11">
        <v>13</v>
      </c>
      <c r="J6" s="10">
        <v>0.2</v>
      </c>
      <c r="K6" s="11">
        <v>12</v>
      </c>
      <c r="L6" s="10">
        <v>0.01</v>
      </c>
      <c r="M6" s="11">
        <v>20</v>
      </c>
      <c r="N6" s="10">
        <v>0.06</v>
      </c>
      <c r="O6" s="11">
        <v>15</v>
      </c>
      <c r="P6" s="10">
        <v>0.26</v>
      </c>
      <c r="Q6" s="11">
        <v>16</v>
      </c>
      <c r="R6" s="10">
        <v>0.19</v>
      </c>
      <c r="S6" s="11">
        <v>35</v>
      </c>
      <c r="T6" s="10">
        <v>0.27</v>
      </c>
      <c r="U6" s="11">
        <v>44</v>
      </c>
    </row>
  </sheetData>
  <sortState ref="A5:U6">
    <sortCondition ref="A1"/>
  </sortState>
  <pageMargins left="0.7" right="0.7" top="0.75" bottom="0.75" header="0.3" footer="0.3"/>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7"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HYPERLINK("#u416!a1","Tilbage til It (nat.), kand.")</f>
        <v>Tilbage til It (nat.), kand.</v>
      </c>
    </row>
    <row r="2" spans="1:21" ht="15.75" thickBot="1" x14ac:dyDescent="0.3">
      <c r="A2" s="1" t="s">
        <v>321</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24</v>
      </c>
      <c r="B5" s="13"/>
      <c r="C5" s="13"/>
      <c r="D5" s="13"/>
      <c r="E5" s="13"/>
      <c r="F5" s="13"/>
      <c r="G5" s="13"/>
      <c r="H5" s="13"/>
      <c r="I5" s="13"/>
      <c r="J5" s="12">
        <v>0.02</v>
      </c>
      <c r="K5" s="13">
        <v>36</v>
      </c>
      <c r="L5" s="12">
        <v>0</v>
      </c>
      <c r="M5" s="13">
        <v>67</v>
      </c>
      <c r="N5" s="12">
        <v>0</v>
      </c>
      <c r="O5" s="13">
        <v>32</v>
      </c>
      <c r="P5" s="13" t="s">
        <v>6</v>
      </c>
      <c r="Q5" s="13" t="s">
        <v>6</v>
      </c>
      <c r="R5" s="13" t="s">
        <v>6</v>
      </c>
      <c r="S5" s="13" t="s">
        <v>6</v>
      </c>
      <c r="T5" s="13" t="s">
        <v>6</v>
      </c>
      <c r="U5" s="13" t="s">
        <v>6</v>
      </c>
    </row>
    <row r="6" spans="1:21" x14ac:dyDescent="0.25">
      <c r="A6" s="14" t="s">
        <v>40</v>
      </c>
      <c r="B6" s="16"/>
      <c r="C6" s="16"/>
      <c r="D6" s="16"/>
      <c r="E6" s="16"/>
      <c r="F6" s="15">
        <v>0.1</v>
      </c>
      <c r="G6" s="16">
        <v>11</v>
      </c>
      <c r="H6" s="16"/>
      <c r="I6" s="16"/>
      <c r="J6" s="15">
        <v>0.12</v>
      </c>
      <c r="K6" s="16">
        <v>10</v>
      </c>
      <c r="L6" s="16" t="s">
        <v>6</v>
      </c>
      <c r="M6" s="16" t="s">
        <v>6</v>
      </c>
      <c r="N6" s="16"/>
      <c r="O6" s="16"/>
      <c r="P6" s="16"/>
      <c r="Q6" s="16"/>
      <c r="R6" s="16"/>
      <c r="S6" s="16"/>
      <c r="T6" s="16"/>
      <c r="U6" s="16"/>
    </row>
    <row r="7" spans="1:21" x14ac:dyDescent="0.25">
      <c r="A7" t="s">
        <v>4</v>
      </c>
      <c r="B7" s="13"/>
      <c r="C7" s="13"/>
      <c r="D7" s="13"/>
      <c r="E7" s="13"/>
      <c r="F7" s="13" t="s">
        <v>6</v>
      </c>
      <c r="G7" s="13" t="s">
        <v>6</v>
      </c>
      <c r="H7" s="12">
        <v>0</v>
      </c>
      <c r="I7" s="13">
        <v>11</v>
      </c>
      <c r="J7" s="12">
        <v>0.06</v>
      </c>
      <c r="K7" s="13">
        <v>14</v>
      </c>
      <c r="L7" s="12">
        <v>0</v>
      </c>
      <c r="M7" s="13">
        <v>11</v>
      </c>
      <c r="N7" s="13" t="s">
        <v>6</v>
      </c>
      <c r="O7" s="13" t="s">
        <v>6</v>
      </c>
      <c r="P7" s="13" t="s">
        <v>6</v>
      </c>
      <c r="Q7" s="13" t="s">
        <v>6</v>
      </c>
      <c r="R7" s="12">
        <v>0.01</v>
      </c>
      <c r="S7" s="13">
        <v>11</v>
      </c>
      <c r="T7" s="13" t="s">
        <v>6</v>
      </c>
      <c r="U7" s="13" t="s">
        <v>6</v>
      </c>
    </row>
    <row r="8" spans="1:21" ht="15.75" thickBot="1" x14ac:dyDescent="0.3">
      <c r="A8" s="6" t="s">
        <v>7</v>
      </c>
      <c r="B8" s="11"/>
      <c r="C8" s="11"/>
      <c r="D8" s="11"/>
      <c r="E8" s="11"/>
      <c r="F8" s="11"/>
      <c r="G8" s="11"/>
      <c r="H8" s="11"/>
      <c r="I8" s="11"/>
      <c r="J8" s="11" t="s">
        <v>6</v>
      </c>
      <c r="K8" s="11" t="s">
        <v>6</v>
      </c>
      <c r="L8" s="11" t="s">
        <v>6</v>
      </c>
      <c r="M8" s="11" t="s">
        <v>6</v>
      </c>
      <c r="N8" s="11" t="s">
        <v>6</v>
      </c>
      <c r="O8" s="11" t="s">
        <v>6</v>
      </c>
      <c r="P8" s="11" t="s">
        <v>6</v>
      </c>
      <c r="Q8" s="11" t="s">
        <v>6</v>
      </c>
      <c r="R8" s="11"/>
      <c r="S8" s="11"/>
      <c r="T8" s="11"/>
      <c r="U8" s="11"/>
    </row>
  </sheetData>
  <sortState ref="A5:U8">
    <sortCondition ref="A1"/>
  </sortState>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7"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320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24</v>
      </c>
      <c r="B5" s="12">
        <v>0.15</v>
      </c>
      <c r="C5" s="13">
        <v>112</v>
      </c>
      <c r="D5" s="12">
        <v>0.14000000000000001</v>
      </c>
      <c r="E5" s="13">
        <v>241</v>
      </c>
      <c r="F5" s="12">
        <v>0.1</v>
      </c>
      <c r="G5" s="13">
        <v>218</v>
      </c>
      <c r="H5" s="12">
        <v>0.08</v>
      </c>
      <c r="I5" s="13">
        <v>157</v>
      </c>
      <c r="J5" s="13"/>
      <c r="K5" s="13"/>
      <c r="L5" s="13"/>
      <c r="M5" s="13"/>
      <c r="N5" s="13"/>
      <c r="O5" s="13"/>
      <c r="P5" s="13"/>
      <c r="Q5" s="13"/>
      <c r="R5" s="13"/>
      <c r="S5" s="13"/>
      <c r="T5" s="13"/>
      <c r="U5" s="13"/>
    </row>
    <row r="6" spans="1:21" x14ac:dyDescent="0.25">
      <c r="A6" s="14" t="s">
        <v>40</v>
      </c>
      <c r="B6" s="16"/>
      <c r="C6" s="16"/>
      <c r="D6" s="15">
        <v>0.12</v>
      </c>
      <c r="E6" s="16">
        <v>22</v>
      </c>
      <c r="F6" s="16"/>
      <c r="G6" s="16"/>
      <c r="H6" s="15">
        <v>7.0000000000000007E-2</v>
      </c>
      <c r="I6" s="16">
        <v>43</v>
      </c>
      <c r="J6" s="16"/>
      <c r="K6" s="16"/>
      <c r="L6" s="16"/>
      <c r="M6" s="16"/>
      <c r="N6" s="15">
        <v>0.1</v>
      </c>
      <c r="O6" s="16">
        <v>31</v>
      </c>
      <c r="P6" s="15">
        <v>0.09</v>
      </c>
      <c r="Q6" s="16">
        <v>12</v>
      </c>
      <c r="R6" s="15">
        <v>0.21</v>
      </c>
      <c r="S6" s="16">
        <v>12</v>
      </c>
      <c r="T6" s="15">
        <v>0.16</v>
      </c>
      <c r="U6" s="16">
        <v>13</v>
      </c>
    </row>
    <row r="7" spans="1:21" ht="15.75" thickBot="1" x14ac:dyDescent="0.3">
      <c r="A7" s="6" t="s">
        <v>7</v>
      </c>
      <c r="B7" s="11" t="s">
        <v>6</v>
      </c>
      <c r="C7" s="11" t="s">
        <v>6</v>
      </c>
      <c r="D7" s="11" t="s">
        <v>6</v>
      </c>
      <c r="E7" s="11" t="s">
        <v>6</v>
      </c>
      <c r="F7" s="10">
        <v>0.09</v>
      </c>
      <c r="G7" s="11">
        <v>28</v>
      </c>
      <c r="H7" s="10">
        <v>0.03</v>
      </c>
      <c r="I7" s="11">
        <v>17</v>
      </c>
      <c r="J7" s="11" t="s">
        <v>6</v>
      </c>
      <c r="K7" s="11" t="s">
        <v>6</v>
      </c>
      <c r="L7" s="10">
        <v>0</v>
      </c>
      <c r="M7" s="11">
        <v>21</v>
      </c>
      <c r="N7" s="10">
        <v>0.04</v>
      </c>
      <c r="O7" s="11">
        <v>17</v>
      </c>
      <c r="P7" s="10">
        <v>0.25</v>
      </c>
      <c r="Q7" s="11">
        <v>22</v>
      </c>
      <c r="R7" s="10">
        <v>0.06</v>
      </c>
      <c r="S7" s="11">
        <v>26</v>
      </c>
      <c r="T7" s="10">
        <v>0.1</v>
      </c>
      <c r="U7" s="11">
        <v>27</v>
      </c>
    </row>
  </sheetData>
  <sortState ref="A5:U7">
    <sortCondition ref="A1"/>
  </sortState>
  <pageMargins left="0.7" right="0.7" top="0.75" bottom="0.75" header="0.3" footer="0.3"/>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HYPERLINK("#u416!a1","Tilbage til It (nat.), kand.")</f>
        <v>Tilbage til It (nat.), kand.</v>
      </c>
    </row>
    <row r="2" spans="1:21" ht="15.75" thickBot="1" x14ac:dyDescent="0.3">
      <c r="A2" s="1" t="s">
        <v>319</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1"/>
      <c r="C5" s="11"/>
      <c r="D5" s="11"/>
      <c r="E5" s="11"/>
      <c r="F5" s="11"/>
      <c r="G5" s="11"/>
      <c r="H5" s="11"/>
      <c r="I5" s="11"/>
      <c r="J5" s="11" t="s">
        <v>6</v>
      </c>
      <c r="K5" s="11" t="s">
        <v>6</v>
      </c>
      <c r="L5" s="10">
        <v>0.13</v>
      </c>
      <c r="M5" s="11">
        <v>14</v>
      </c>
      <c r="N5" s="10">
        <v>0.01</v>
      </c>
      <c r="O5" s="11">
        <v>15</v>
      </c>
      <c r="P5" s="11" t="s">
        <v>6</v>
      </c>
      <c r="Q5" s="11" t="s">
        <v>6</v>
      </c>
      <c r="R5" s="10">
        <v>0.27</v>
      </c>
      <c r="S5" s="11">
        <v>23</v>
      </c>
      <c r="T5" s="10">
        <v>0.24</v>
      </c>
      <c r="U5" s="11">
        <v>42</v>
      </c>
    </row>
  </sheetData>
  <sortState ref="A5:U5">
    <sortCondition ref="A1"/>
  </sortState>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285156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318</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1" t="s">
        <v>6</v>
      </c>
      <c r="Q5" s="11" t="s">
        <v>6</v>
      </c>
      <c r="R5" s="10">
        <v>0.04</v>
      </c>
      <c r="S5" s="11">
        <v>15</v>
      </c>
      <c r="T5" s="10">
        <v>0.02</v>
      </c>
      <c r="U5" s="11">
        <v>35</v>
      </c>
    </row>
  </sheetData>
  <sortState ref="A5:U5">
    <sortCondition ref="A1"/>
  </sortState>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heetViews>
  <sheetFormatPr defaultRowHeight="15" x14ac:dyDescent="0.25"/>
  <cols>
    <col min="1" max="1" width="55.7109375" bestFit="1" customWidth="1"/>
    <col min="2" max="2" width="12.7109375" bestFit="1" customWidth="1"/>
    <col min="3" max="22" width="5" bestFit="1" customWidth="1"/>
  </cols>
  <sheetData>
    <row r="1" spans="1:22" x14ac:dyDescent="0.25">
      <c r="A1" s="2" t="str">
        <f>HYPERLINK("#uFremskrivningsgrupper!a1","Tilbage til Fremskrivnings grupper")</f>
        <v>Tilbage til Fremskrivnings grupper</v>
      </c>
    </row>
    <row r="2" spans="1:22" ht="15.75" thickBot="1" x14ac:dyDescent="0.3">
      <c r="A2" s="1" t="s">
        <v>64</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194</v>
      </c>
      <c r="B5" s="17" t="str">
        <f>HYPERLINK("#u51680000i!a1","Hoved institution")</f>
        <v>Hoved institution</v>
      </c>
      <c r="C5" s="12">
        <v>0.02</v>
      </c>
      <c r="D5" s="13">
        <v>116</v>
      </c>
      <c r="E5" s="12">
        <v>0.03</v>
      </c>
      <c r="F5" s="13">
        <v>106</v>
      </c>
      <c r="G5" s="12">
        <v>0.03</v>
      </c>
      <c r="H5" s="13">
        <v>109</v>
      </c>
      <c r="I5" s="12">
        <v>0.02</v>
      </c>
      <c r="J5" s="13">
        <v>79</v>
      </c>
      <c r="K5" s="12">
        <v>0</v>
      </c>
      <c r="L5" s="13">
        <v>82</v>
      </c>
      <c r="M5" s="13" t="s">
        <v>6</v>
      </c>
      <c r="N5" s="13" t="s">
        <v>6</v>
      </c>
      <c r="O5" s="13" t="s">
        <v>6</v>
      </c>
      <c r="P5" s="13" t="s">
        <v>6</v>
      </c>
      <c r="Q5" s="13"/>
      <c r="R5" s="13"/>
      <c r="S5" s="13"/>
      <c r="T5" s="13"/>
      <c r="U5" s="13" t="s">
        <v>6</v>
      </c>
      <c r="V5" s="13" t="s">
        <v>6</v>
      </c>
    </row>
    <row r="6" spans="1:22" x14ac:dyDescent="0.25">
      <c r="A6" t="s">
        <v>195</v>
      </c>
      <c r="B6" s="17" t="str">
        <f>HYPERLINK("#u51790000i!a1","Hoved institution")</f>
        <v>Hoved institution</v>
      </c>
      <c r="C6" s="12">
        <v>0.02</v>
      </c>
      <c r="D6" s="13">
        <v>60</v>
      </c>
      <c r="E6" s="12">
        <v>0.01</v>
      </c>
      <c r="F6" s="13">
        <v>57</v>
      </c>
      <c r="G6" s="12">
        <v>0</v>
      </c>
      <c r="H6" s="13">
        <v>27</v>
      </c>
      <c r="I6" s="12">
        <v>0</v>
      </c>
      <c r="J6" s="13">
        <v>46</v>
      </c>
      <c r="K6" s="12">
        <v>0</v>
      </c>
      <c r="L6" s="13">
        <v>32</v>
      </c>
      <c r="M6" s="12">
        <v>0</v>
      </c>
      <c r="N6" s="13">
        <v>15</v>
      </c>
      <c r="O6" s="13" t="s">
        <v>6</v>
      </c>
      <c r="P6" s="13" t="s">
        <v>6</v>
      </c>
      <c r="Q6" s="13"/>
      <c r="R6" s="13"/>
      <c r="S6" s="13"/>
      <c r="T6" s="13"/>
      <c r="U6" s="13"/>
      <c r="V6" s="13"/>
    </row>
    <row r="7" spans="1:22" x14ac:dyDescent="0.25">
      <c r="A7" t="s">
        <v>193</v>
      </c>
      <c r="B7" s="17" t="str">
        <f>HYPERLINK("#u51660000i!a1","Hoved institution")</f>
        <v>Hoved institution</v>
      </c>
      <c r="C7" s="12">
        <v>0.01</v>
      </c>
      <c r="D7" s="13">
        <v>1016</v>
      </c>
      <c r="E7" s="12">
        <v>0.01</v>
      </c>
      <c r="F7" s="13">
        <v>1882</v>
      </c>
      <c r="G7" s="12">
        <v>0.01</v>
      </c>
      <c r="H7" s="13">
        <v>1953</v>
      </c>
      <c r="I7" s="12">
        <v>0.01</v>
      </c>
      <c r="J7" s="13">
        <v>2641</v>
      </c>
      <c r="K7" s="12">
        <v>0</v>
      </c>
      <c r="L7" s="13">
        <v>1788</v>
      </c>
      <c r="M7" s="12">
        <v>0</v>
      </c>
      <c r="N7" s="13">
        <v>1724</v>
      </c>
      <c r="O7" s="12">
        <v>0</v>
      </c>
      <c r="P7" s="13">
        <v>2046</v>
      </c>
      <c r="Q7" s="12">
        <v>0.01</v>
      </c>
      <c r="R7" s="13">
        <v>2238</v>
      </c>
      <c r="S7" s="12">
        <v>0.04</v>
      </c>
      <c r="T7" s="13">
        <v>2198</v>
      </c>
      <c r="U7" s="12">
        <v>0.03</v>
      </c>
      <c r="V7" s="13">
        <v>2209</v>
      </c>
    </row>
    <row r="8" spans="1:22" ht="15.75" thickBot="1" x14ac:dyDescent="0.3">
      <c r="A8" s="6" t="s">
        <v>196</v>
      </c>
      <c r="B8" s="9" t="str">
        <f>HYPERLINK("#u86340000i!a1","Hoved institution")</f>
        <v>Hoved institution</v>
      </c>
      <c r="C8" s="11"/>
      <c r="D8" s="11"/>
      <c r="E8" s="10">
        <v>0.01</v>
      </c>
      <c r="F8" s="11">
        <v>51</v>
      </c>
      <c r="G8" s="10">
        <v>0</v>
      </c>
      <c r="H8" s="11">
        <v>73</v>
      </c>
      <c r="I8" s="11"/>
      <c r="J8" s="11"/>
      <c r="K8" s="11"/>
      <c r="L8" s="11"/>
      <c r="M8" s="11"/>
      <c r="N8" s="11"/>
      <c r="O8" s="11"/>
      <c r="P8" s="11"/>
      <c r="Q8" s="11"/>
      <c r="R8" s="11"/>
      <c r="S8" s="11"/>
      <c r="T8" s="11"/>
      <c r="U8" s="11"/>
      <c r="V8" s="11"/>
    </row>
  </sheetData>
  <sortState ref="A5:V8">
    <sortCondition ref="A1"/>
  </sortState>
  <pageMargins left="0.7" right="0.7" top="0.75" bottom="0.75" header="0.3" footer="0.3"/>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317</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c r="O5" s="16"/>
      <c r="P5" s="15">
        <v>0</v>
      </c>
      <c r="Q5" s="16">
        <v>10</v>
      </c>
      <c r="R5" s="15">
        <v>0</v>
      </c>
      <c r="S5" s="16">
        <v>21</v>
      </c>
      <c r="T5" s="15">
        <v>0.09</v>
      </c>
      <c r="U5" s="16">
        <v>59</v>
      </c>
    </row>
    <row r="6" spans="1:21" ht="15.75" thickBot="1" x14ac:dyDescent="0.3">
      <c r="A6" s="6" t="s">
        <v>4</v>
      </c>
      <c r="B6" s="11"/>
      <c r="C6" s="11"/>
      <c r="D6" s="11"/>
      <c r="E6" s="11"/>
      <c r="F6" s="11"/>
      <c r="G6" s="11"/>
      <c r="H6" s="11"/>
      <c r="I6" s="11"/>
      <c r="J6" s="11"/>
      <c r="K6" s="11"/>
      <c r="L6" s="11"/>
      <c r="M6" s="11"/>
      <c r="N6" s="11"/>
      <c r="O6" s="11"/>
      <c r="P6" s="11"/>
      <c r="Q6" s="11"/>
      <c r="R6" s="11"/>
      <c r="S6" s="11"/>
      <c r="T6" s="10">
        <v>0.02</v>
      </c>
      <c r="U6" s="11">
        <v>21</v>
      </c>
    </row>
  </sheetData>
  <sortState ref="A5:U6">
    <sortCondition ref="A1"/>
  </sortState>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316</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c r="O5" s="16"/>
      <c r="P5" s="15">
        <v>0.09</v>
      </c>
      <c r="Q5" s="16">
        <v>15</v>
      </c>
      <c r="R5" s="15">
        <v>0.01</v>
      </c>
      <c r="S5" s="16">
        <v>45</v>
      </c>
      <c r="T5" s="15">
        <v>0.06</v>
      </c>
      <c r="U5" s="16">
        <v>49</v>
      </c>
    </row>
    <row r="6" spans="1:21" ht="15.75" thickBot="1" x14ac:dyDescent="0.3">
      <c r="A6" s="6" t="s">
        <v>4</v>
      </c>
      <c r="B6" s="11"/>
      <c r="C6" s="11"/>
      <c r="D6" s="11"/>
      <c r="E6" s="11"/>
      <c r="F6" s="11"/>
      <c r="G6" s="11"/>
      <c r="H6" s="11"/>
      <c r="I6" s="11"/>
      <c r="J6" s="11"/>
      <c r="K6" s="11"/>
      <c r="L6" s="11"/>
      <c r="M6" s="11"/>
      <c r="N6" s="11"/>
      <c r="O6" s="11"/>
      <c r="P6" s="11" t="s">
        <v>6</v>
      </c>
      <c r="Q6" s="11" t="s">
        <v>6</v>
      </c>
      <c r="R6" s="11"/>
      <c r="S6" s="11"/>
      <c r="T6" s="11"/>
      <c r="U6" s="11"/>
    </row>
  </sheetData>
  <sortState ref="A5:U6">
    <sortCondition ref="A1"/>
  </sortState>
  <pageMargins left="0.7" right="0.7" top="0.75" bottom="0.75" header="0.3" footer="0.3"/>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315</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t="s">
        <v>6</v>
      </c>
      <c r="O5" s="16" t="s">
        <v>6</v>
      </c>
      <c r="P5" s="15">
        <v>0</v>
      </c>
      <c r="Q5" s="16">
        <v>15</v>
      </c>
      <c r="R5" s="15">
        <v>0</v>
      </c>
      <c r="S5" s="16">
        <v>45</v>
      </c>
      <c r="T5" s="15">
        <v>0.02</v>
      </c>
      <c r="U5" s="16">
        <v>65</v>
      </c>
    </row>
    <row r="6" spans="1:21" ht="15.75" thickBot="1" x14ac:dyDescent="0.3">
      <c r="A6" s="6" t="s">
        <v>4</v>
      </c>
      <c r="B6" s="11"/>
      <c r="C6" s="11"/>
      <c r="D6" s="11"/>
      <c r="E6" s="11"/>
      <c r="F6" s="11"/>
      <c r="G6" s="11"/>
      <c r="H6" s="11"/>
      <c r="I6" s="11"/>
      <c r="J6" s="11"/>
      <c r="K6" s="11"/>
      <c r="L6" s="11"/>
      <c r="M6" s="11"/>
      <c r="N6" s="11"/>
      <c r="O6" s="11"/>
      <c r="P6" s="10">
        <v>0.03</v>
      </c>
      <c r="Q6" s="11">
        <v>16</v>
      </c>
      <c r="R6" s="10">
        <v>0</v>
      </c>
      <c r="S6" s="11">
        <v>19</v>
      </c>
      <c r="T6" s="10">
        <v>0</v>
      </c>
      <c r="U6" s="11">
        <v>30</v>
      </c>
    </row>
  </sheetData>
  <sortState ref="A5:U6">
    <sortCondition ref="A1"/>
  </sortState>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314</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t="s">
        <v>6</v>
      </c>
      <c r="O5" s="16" t="s">
        <v>6</v>
      </c>
      <c r="P5" s="15">
        <v>0.02</v>
      </c>
      <c r="Q5" s="16">
        <v>11</v>
      </c>
      <c r="R5" s="15">
        <v>0.05</v>
      </c>
      <c r="S5" s="16">
        <v>34</v>
      </c>
      <c r="T5" s="15">
        <v>0.04</v>
      </c>
      <c r="U5" s="16">
        <v>42</v>
      </c>
    </row>
    <row r="6" spans="1:21" ht="15.75" thickBot="1" x14ac:dyDescent="0.3">
      <c r="A6" s="6" t="s">
        <v>4</v>
      </c>
      <c r="B6" s="11"/>
      <c r="C6" s="11"/>
      <c r="D6" s="11"/>
      <c r="E6" s="11"/>
      <c r="F6" s="11"/>
      <c r="G6" s="11"/>
      <c r="H6" s="11"/>
      <c r="I6" s="11"/>
      <c r="J6" s="11"/>
      <c r="K6" s="11"/>
      <c r="L6" s="11"/>
      <c r="M6" s="11"/>
      <c r="N6" s="11"/>
      <c r="O6" s="11"/>
      <c r="P6" s="10">
        <v>0.23</v>
      </c>
      <c r="Q6" s="11">
        <v>12</v>
      </c>
      <c r="R6" s="11" t="s">
        <v>6</v>
      </c>
      <c r="S6" s="11" t="s">
        <v>6</v>
      </c>
      <c r="T6" s="10">
        <v>0.13</v>
      </c>
      <c r="U6" s="11">
        <v>15</v>
      </c>
    </row>
  </sheetData>
  <sortState ref="A5:U6">
    <sortCondition ref="A1"/>
  </sortState>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4" max="14" width="5" bestFit="1" customWidth="1"/>
    <col min="15" max="15" width="3"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HYPERLINK("#u414!a1","Tilbage til Ingeniør (tek.), kand.")</f>
        <v>Tilbage til Ingeniør (tek.), kand.</v>
      </c>
    </row>
    <row r="2" spans="1:21" ht="15.75" thickBot="1" x14ac:dyDescent="0.3">
      <c r="A2" s="1" t="s">
        <v>313</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5">
        <v>0.04</v>
      </c>
      <c r="O5" s="16">
        <v>22</v>
      </c>
      <c r="P5" s="15">
        <v>0.05</v>
      </c>
      <c r="Q5" s="16">
        <v>60</v>
      </c>
      <c r="R5" s="15">
        <v>0.04</v>
      </c>
      <c r="S5" s="16">
        <v>133</v>
      </c>
      <c r="T5" s="15">
        <v>0.05</v>
      </c>
      <c r="U5" s="16">
        <v>172</v>
      </c>
    </row>
    <row r="6" spans="1:21" ht="15.75" thickBot="1" x14ac:dyDescent="0.3">
      <c r="A6" s="6" t="s">
        <v>4</v>
      </c>
      <c r="B6" s="11"/>
      <c r="C6" s="11"/>
      <c r="D6" s="11"/>
      <c r="E6" s="11"/>
      <c r="F6" s="11"/>
      <c r="G6" s="11"/>
      <c r="H6" s="11"/>
      <c r="I6" s="11"/>
      <c r="J6" s="11"/>
      <c r="K6" s="11"/>
      <c r="L6" s="11"/>
      <c r="M6" s="11"/>
      <c r="N6" s="11"/>
      <c r="O6" s="11"/>
      <c r="P6" s="10">
        <v>0.04</v>
      </c>
      <c r="Q6" s="11">
        <v>116</v>
      </c>
      <c r="R6" s="10">
        <v>0.06</v>
      </c>
      <c r="S6" s="11">
        <v>105</v>
      </c>
      <c r="T6" s="10">
        <v>0.02</v>
      </c>
      <c r="U6" s="11">
        <v>59</v>
      </c>
    </row>
  </sheetData>
  <sortState ref="A5:U6">
    <sortCondition ref="A1"/>
  </sortState>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8554687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312</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c r="O5" s="16"/>
      <c r="P5" s="16" t="s">
        <v>6</v>
      </c>
      <c r="Q5" s="16" t="s">
        <v>6</v>
      </c>
      <c r="R5" s="15">
        <v>0.08</v>
      </c>
      <c r="S5" s="16">
        <v>42</v>
      </c>
      <c r="T5" s="15">
        <v>0.12</v>
      </c>
      <c r="U5" s="16">
        <v>35</v>
      </c>
    </row>
    <row r="6" spans="1:21" ht="15.75" thickBot="1" x14ac:dyDescent="0.3">
      <c r="A6" s="6" t="s">
        <v>4</v>
      </c>
      <c r="B6" s="11"/>
      <c r="C6" s="11"/>
      <c r="D6" s="11"/>
      <c r="E6" s="11"/>
      <c r="F6" s="11"/>
      <c r="G6" s="11"/>
      <c r="H6" s="11"/>
      <c r="I6" s="11"/>
      <c r="J6" s="11"/>
      <c r="K6" s="11"/>
      <c r="L6" s="11"/>
      <c r="M6" s="11"/>
      <c r="N6" s="11"/>
      <c r="O6" s="11"/>
      <c r="P6" s="10">
        <v>0.3</v>
      </c>
      <c r="Q6" s="11">
        <v>49</v>
      </c>
      <c r="R6" s="10">
        <v>0.31</v>
      </c>
      <c r="S6" s="11">
        <v>77</v>
      </c>
      <c r="T6" s="10">
        <v>0.23</v>
      </c>
      <c r="U6" s="11">
        <v>92</v>
      </c>
    </row>
  </sheetData>
  <sortState ref="A5:U6">
    <sortCondition ref="A1"/>
  </sortState>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311</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c r="O5" s="16"/>
      <c r="P5" s="15">
        <v>0.01</v>
      </c>
      <c r="Q5" s="16">
        <v>16</v>
      </c>
      <c r="R5" s="15">
        <v>0.04</v>
      </c>
      <c r="S5" s="16">
        <v>68</v>
      </c>
      <c r="T5" s="15">
        <v>0.05</v>
      </c>
      <c r="U5" s="16">
        <v>99</v>
      </c>
    </row>
    <row r="6" spans="1:21" ht="15.75" thickBot="1" x14ac:dyDescent="0.3">
      <c r="A6" s="6" t="s">
        <v>4</v>
      </c>
      <c r="B6" s="11"/>
      <c r="C6" s="11"/>
      <c r="D6" s="11"/>
      <c r="E6" s="11"/>
      <c r="F6" s="11"/>
      <c r="G6" s="11"/>
      <c r="H6" s="11"/>
      <c r="I6" s="11"/>
      <c r="J6" s="11"/>
      <c r="K6" s="11"/>
      <c r="L6" s="11"/>
      <c r="M6" s="11"/>
      <c r="N6" s="11"/>
      <c r="O6" s="11"/>
      <c r="P6" s="10">
        <v>0.05</v>
      </c>
      <c r="Q6" s="11">
        <v>52</v>
      </c>
      <c r="R6" s="10">
        <v>0.06</v>
      </c>
      <c r="S6" s="11">
        <v>55</v>
      </c>
      <c r="T6" s="10">
        <v>0.02</v>
      </c>
      <c r="U6" s="11">
        <v>82</v>
      </c>
    </row>
  </sheetData>
  <sortState ref="A5:U6">
    <sortCondition ref="A1"/>
  </sortState>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310</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t="s">
        <v>6</v>
      </c>
      <c r="M5" s="16" t="s">
        <v>6</v>
      </c>
      <c r="N5" s="15">
        <v>0</v>
      </c>
      <c r="O5" s="16">
        <v>17</v>
      </c>
      <c r="P5" s="15">
        <v>0.11</v>
      </c>
      <c r="Q5" s="16">
        <v>26</v>
      </c>
      <c r="R5" s="15">
        <v>7.0000000000000007E-2</v>
      </c>
      <c r="S5" s="16">
        <v>61</v>
      </c>
      <c r="T5" s="15">
        <v>0.04</v>
      </c>
      <c r="U5" s="16">
        <v>81</v>
      </c>
    </row>
    <row r="6" spans="1:21" ht="15.75" thickBot="1" x14ac:dyDescent="0.3">
      <c r="A6" s="6" t="s">
        <v>4</v>
      </c>
      <c r="B6" s="11"/>
      <c r="C6" s="11"/>
      <c r="D6" s="11"/>
      <c r="E6" s="11"/>
      <c r="F6" s="11"/>
      <c r="G6" s="11"/>
      <c r="H6" s="11"/>
      <c r="I6" s="11"/>
      <c r="J6" s="11"/>
      <c r="K6" s="11"/>
      <c r="L6" s="11"/>
      <c r="M6" s="11"/>
      <c r="N6" s="11" t="s">
        <v>6</v>
      </c>
      <c r="O6" s="11" t="s">
        <v>6</v>
      </c>
      <c r="P6" s="10">
        <v>0.02</v>
      </c>
      <c r="Q6" s="11">
        <v>21</v>
      </c>
      <c r="R6" s="10">
        <v>0.02</v>
      </c>
      <c r="S6" s="11">
        <v>32</v>
      </c>
      <c r="T6" s="10">
        <v>0.11</v>
      </c>
      <c r="U6" s="11">
        <v>32</v>
      </c>
    </row>
  </sheetData>
  <sortState ref="A5:U6">
    <sortCondition ref="A1"/>
  </sortState>
  <pageMargins left="0.7" right="0.7" top="0.75" bottom="0.75" header="0.3" footer="0.3"/>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9.285156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309</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t="s">
        <v>6</v>
      </c>
      <c r="M5" s="16" t="s">
        <v>6</v>
      </c>
      <c r="N5" s="15">
        <v>0.08</v>
      </c>
      <c r="O5" s="16">
        <v>11</v>
      </c>
      <c r="P5" s="15">
        <v>0.04</v>
      </c>
      <c r="Q5" s="16">
        <v>17</v>
      </c>
      <c r="R5" s="15">
        <v>0.11</v>
      </c>
      <c r="S5" s="16">
        <v>50</v>
      </c>
      <c r="T5" s="15">
        <v>0.11</v>
      </c>
      <c r="U5" s="16">
        <v>59</v>
      </c>
    </row>
    <row r="6" spans="1:21" ht="15.75" thickBot="1" x14ac:dyDescent="0.3">
      <c r="A6" s="6" t="s">
        <v>4</v>
      </c>
      <c r="B6" s="11"/>
      <c r="C6" s="11"/>
      <c r="D6" s="11"/>
      <c r="E6" s="11"/>
      <c r="F6" s="11"/>
      <c r="G6" s="11"/>
      <c r="H6" s="11"/>
      <c r="I6" s="11"/>
      <c r="J6" s="11"/>
      <c r="K6" s="11"/>
      <c r="L6" s="11"/>
      <c r="M6" s="11"/>
      <c r="N6" s="11"/>
      <c r="O6" s="11"/>
      <c r="P6" s="10">
        <v>7.0000000000000007E-2</v>
      </c>
      <c r="Q6" s="11">
        <v>52</v>
      </c>
      <c r="R6" s="10">
        <v>0.11</v>
      </c>
      <c r="S6" s="11">
        <v>44</v>
      </c>
      <c r="T6" s="10">
        <v>0.09</v>
      </c>
      <c r="U6" s="11">
        <v>41</v>
      </c>
    </row>
  </sheetData>
  <sortState ref="A5:U6">
    <sortCondition ref="A1"/>
  </sortState>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0"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308</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x14ac:dyDescent="0.25">
      <c r="A5" s="14" t="s">
        <v>11</v>
      </c>
      <c r="B5" s="16"/>
      <c r="C5" s="16"/>
      <c r="D5" s="16"/>
      <c r="E5" s="16"/>
      <c r="F5" s="16"/>
      <c r="G5" s="16"/>
      <c r="H5" s="16"/>
      <c r="I5" s="16"/>
      <c r="J5" s="16"/>
      <c r="K5" s="16"/>
      <c r="L5" s="16"/>
      <c r="M5" s="16"/>
      <c r="N5" s="16"/>
      <c r="O5" s="16"/>
      <c r="P5" s="16" t="s">
        <v>6</v>
      </c>
      <c r="Q5" s="16" t="s">
        <v>6</v>
      </c>
      <c r="R5" s="15">
        <v>0.04</v>
      </c>
      <c r="S5" s="16">
        <v>18</v>
      </c>
      <c r="T5" s="15">
        <v>0.06</v>
      </c>
      <c r="U5" s="16">
        <v>27</v>
      </c>
    </row>
    <row r="6" spans="1:21" ht="15.75" thickBot="1" x14ac:dyDescent="0.3">
      <c r="A6" s="6" t="s">
        <v>4</v>
      </c>
      <c r="B6" s="11"/>
      <c r="C6" s="11"/>
      <c r="D6" s="11"/>
      <c r="E6" s="11"/>
      <c r="F6" s="11"/>
      <c r="G6" s="11"/>
      <c r="H6" s="11"/>
      <c r="I6" s="11"/>
      <c r="J6" s="11"/>
      <c r="K6" s="11"/>
      <c r="L6" s="11"/>
      <c r="M6" s="11"/>
      <c r="N6" s="11"/>
      <c r="O6" s="11"/>
      <c r="P6" s="10">
        <v>0.03</v>
      </c>
      <c r="Q6" s="11">
        <v>32</v>
      </c>
      <c r="R6" s="10">
        <v>7.0000000000000007E-2</v>
      </c>
      <c r="S6" s="11">
        <v>32</v>
      </c>
      <c r="T6" s="10">
        <v>0.05</v>
      </c>
      <c r="U6" s="11">
        <v>24</v>
      </c>
    </row>
  </sheetData>
  <sortState ref="A5:U6">
    <sortCondition ref="A1"/>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workbookViewId="0"/>
  </sheetViews>
  <sheetFormatPr defaultRowHeight="15" x14ac:dyDescent="0.25"/>
  <cols>
    <col min="1" max="1" width="31.7109375" bestFit="1" customWidth="1"/>
    <col min="2" max="2" width="12.7109375" bestFit="1" customWidth="1"/>
    <col min="3" max="22" width="5" bestFit="1" customWidth="1"/>
  </cols>
  <sheetData>
    <row r="1" spans="1:22" x14ac:dyDescent="0.25">
      <c r="A1" s="2" t="str">
        <f>HYPERLINK("#uFremskrivningsgrupper!a1","Tilbage til Fremskrivnings grupper")</f>
        <v>Tilbage til Fremskrivnings grupper</v>
      </c>
    </row>
    <row r="2" spans="1:22" ht="15.75" thickBot="1" x14ac:dyDescent="0.3">
      <c r="A2" s="1" t="s">
        <v>63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ht="15.75" thickBot="1" x14ac:dyDescent="0.3">
      <c r="A5" s="6" t="s">
        <v>192</v>
      </c>
      <c r="B5" s="9" t="str">
        <f>HYPERLINK("#u54440000i!a1","Hoved institution")</f>
        <v>Hoved institution</v>
      </c>
      <c r="C5" s="10">
        <v>0.06</v>
      </c>
      <c r="D5" s="11">
        <v>4937</v>
      </c>
      <c r="E5" s="10">
        <v>0.08</v>
      </c>
      <c r="F5" s="11">
        <v>4841</v>
      </c>
      <c r="G5" s="10">
        <v>7.0000000000000007E-2</v>
      </c>
      <c r="H5" s="11">
        <v>4814</v>
      </c>
      <c r="I5" s="10">
        <v>0.06</v>
      </c>
      <c r="J5" s="11">
        <v>4661</v>
      </c>
      <c r="K5" s="10">
        <v>0.05</v>
      </c>
      <c r="L5" s="11">
        <v>4665</v>
      </c>
      <c r="M5" s="10">
        <v>0.02</v>
      </c>
      <c r="N5" s="11">
        <v>4369</v>
      </c>
      <c r="O5" s="10">
        <v>0.03</v>
      </c>
      <c r="P5" s="11">
        <v>3995</v>
      </c>
      <c r="Q5" s="10">
        <v>0.06</v>
      </c>
      <c r="R5" s="11">
        <v>4317</v>
      </c>
      <c r="S5" s="10">
        <v>0.1</v>
      </c>
      <c r="T5" s="11">
        <v>3945</v>
      </c>
      <c r="U5" s="10">
        <v>0.11</v>
      </c>
      <c r="V5" s="11">
        <v>3287</v>
      </c>
    </row>
  </sheetData>
  <sortState ref="A5:V5">
    <sortCondition ref="A1"/>
  </sortState>
  <pageMargins left="0.7" right="0.7" top="0.75" bottom="0.75" header="0.3" footer="0.3"/>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0.1406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4" bestFit="1" customWidth="1"/>
  </cols>
  <sheetData>
    <row r="1" spans="1:21" x14ac:dyDescent="0.25">
      <c r="A1" s="2" t="str">
        <f>HYPERLINK("#u414!a1","Tilbage til Ingeniør (tek.), kand.")</f>
        <v>Tilbage til Ingeniør (tek.), kand.</v>
      </c>
    </row>
    <row r="2" spans="1:21" ht="15.75" thickBot="1" x14ac:dyDescent="0.3">
      <c r="A2" s="1" t="s">
        <v>307</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x14ac:dyDescent="0.25">
      <c r="A5" s="14" t="s">
        <v>11</v>
      </c>
      <c r="B5" s="16"/>
      <c r="C5" s="16"/>
      <c r="D5" s="16"/>
      <c r="E5" s="16"/>
      <c r="F5" s="16"/>
      <c r="G5" s="16"/>
      <c r="H5" s="16"/>
      <c r="I5" s="16"/>
      <c r="J5" s="16"/>
      <c r="K5" s="16"/>
      <c r="L5" s="16" t="s">
        <v>6</v>
      </c>
      <c r="M5" s="16" t="s">
        <v>6</v>
      </c>
      <c r="N5" s="15">
        <v>0</v>
      </c>
      <c r="O5" s="16">
        <v>10</v>
      </c>
      <c r="P5" s="15">
        <v>0.04</v>
      </c>
      <c r="Q5" s="16">
        <v>24</v>
      </c>
      <c r="R5" s="15">
        <v>0.01</v>
      </c>
      <c r="S5" s="16">
        <v>37</v>
      </c>
      <c r="T5" s="15">
        <v>0.01</v>
      </c>
      <c r="U5" s="16">
        <v>52</v>
      </c>
    </row>
    <row r="6" spans="1:21" ht="15.75" thickBot="1" x14ac:dyDescent="0.3">
      <c r="A6" s="6" t="s">
        <v>4</v>
      </c>
      <c r="B6" s="11"/>
      <c r="C6" s="11"/>
      <c r="D6" s="11"/>
      <c r="E6" s="11"/>
      <c r="F6" s="11"/>
      <c r="G6" s="11"/>
      <c r="H6" s="11"/>
      <c r="I6" s="11"/>
      <c r="J6" s="11"/>
      <c r="K6" s="11"/>
      <c r="L6" s="11"/>
      <c r="M6" s="11"/>
      <c r="N6" s="11"/>
      <c r="O6" s="11"/>
      <c r="P6" s="10">
        <v>0.09</v>
      </c>
      <c r="Q6" s="11">
        <v>75</v>
      </c>
      <c r="R6" s="10">
        <v>0.06</v>
      </c>
      <c r="S6" s="11">
        <v>99</v>
      </c>
      <c r="T6" s="10">
        <v>7.0000000000000007E-2</v>
      </c>
      <c r="U6" s="11">
        <v>100</v>
      </c>
    </row>
  </sheetData>
  <sortState ref="A5:U6">
    <sortCondition ref="A1"/>
  </sortState>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29.285156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s>
  <sheetData>
    <row r="1" spans="1:19" x14ac:dyDescent="0.25">
      <c r="A1" s="2" t="str">
        <f>HYPERLINK("#u414!a1","Tilbage til Ingeniør (tek.), kand.")</f>
        <v>Tilbage til Ingeniør (tek.), kand.</v>
      </c>
    </row>
    <row r="2" spans="1:19" ht="15.75" thickBot="1" x14ac:dyDescent="0.3">
      <c r="A2" s="1" t="s">
        <v>306</v>
      </c>
      <c r="B2" s="1"/>
    </row>
    <row r="3" spans="1:19" x14ac:dyDescent="0.25">
      <c r="A3" s="3"/>
      <c r="B3" s="7"/>
      <c r="C3" s="7"/>
      <c r="D3" s="7">
        <v>2003</v>
      </c>
      <c r="E3" s="7"/>
      <c r="F3" s="7">
        <v>2004</v>
      </c>
      <c r="G3" s="7"/>
      <c r="H3" s="7">
        <v>2005</v>
      </c>
      <c r="I3" s="7"/>
      <c r="J3" s="7">
        <v>2006</v>
      </c>
      <c r="K3" s="7"/>
      <c r="L3" s="7">
        <v>2007</v>
      </c>
      <c r="M3" s="7"/>
      <c r="N3" s="7">
        <v>2008</v>
      </c>
      <c r="O3" s="7"/>
      <c r="P3" s="7">
        <v>2009</v>
      </c>
      <c r="Q3" s="7"/>
      <c r="R3" s="7">
        <v>2010</v>
      </c>
      <c r="S3" s="7"/>
    </row>
    <row r="4" spans="1:19"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row>
    <row r="5" spans="1:19" ht="15.75" thickBot="1" x14ac:dyDescent="0.3">
      <c r="A5" s="6" t="s">
        <v>40</v>
      </c>
      <c r="B5" s="11"/>
      <c r="C5" s="11"/>
      <c r="D5" s="10">
        <v>0.09</v>
      </c>
      <c r="E5" s="11">
        <v>30</v>
      </c>
      <c r="F5" s="10">
        <v>0.04</v>
      </c>
      <c r="G5" s="11">
        <v>35</v>
      </c>
      <c r="H5" s="10">
        <v>0.01</v>
      </c>
      <c r="I5" s="11">
        <v>34</v>
      </c>
      <c r="J5" s="10">
        <v>0</v>
      </c>
      <c r="K5" s="11">
        <v>25</v>
      </c>
      <c r="L5" s="10">
        <v>0</v>
      </c>
      <c r="M5" s="11">
        <v>42</v>
      </c>
      <c r="N5" s="10">
        <v>0.03</v>
      </c>
      <c r="O5" s="11">
        <v>33</v>
      </c>
      <c r="P5" s="10">
        <v>0.11</v>
      </c>
      <c r="Q5" s="11">
        <v>33</v>
      </c>
      <c r="R5" s="10">
        <v>7.0000000000000007E-2</v>
      </c>
      <c r="S5" s="11">
        <v>27</v>
      </c>
    </row>
  </sheetData>
  <sortState ref="A5:S5">
    <sortCondition ref="A1"/>
  </sortState>
  <pageMargins left="0.7" right="0.7" top="0.75" bottom="0.75" header="0.3" footer="0.3"/>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29.28515625" bestFit="1" customWidth="1"/>
    <col min="2" max="2" width="5" bestFit="1" customWidth="1"/>
    <col min="3" max="3" width="3"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HYPERLINK("#u414!a1","Tilbage til Ingeniør (tek.), kand.")</f>
        <v>Tilbage til Ingeniør (tek.), kand.</v>
      </c>
    </row>
    <row r="2" spans="1:17" ht="15.75" thickBot="1" x14ac:dyDescent="0.3">
      <c r="A2" s="1" t="s">
        <v>305</v>
      </c>
      <c r="B2" s="1"/>
    </row>
    <row r="3" spans="1:17" x14ac:dyDescent="0.25">
      <c r="A3" s="3"/>
      <c r="B3" s="7">
        <v>2002</v>
      </c>
      <c r="C3" s="7"/>
      <c r="D3" s="7"/>
      <c r="E3" s="7"/>
      <c r="F3" s="7"/>
      <c r="G3" s="7"/>
      <c r="H3" s="7"/>
      <c r="I3" s="7"/>
      <c r="J3" s="7"/>
      <c r="K3" s="7"/>
      <c r="L3" s="7"/>
      <c r="M3" s="7"/>
      <c r="N3" s="7">
        <v>2008</v>
      </c>
      <c r="O3" s="7"/>
      <c r="P3" s="7">
        <v>2009</v>
      </c>
      <c r="Q3" s="7"/>
    </row>
    <row r="4" spans="1:17" x14ac:dyDescent="0.25">
      <c r="A4" s="4"/>
      <c r="B4" s="8" t="s">
        <v>1</v>
      </c>
      <c r="C4" s="8" t="s">
        <v>2</v>
      </c>
      <c r="D4" s="8"/>
      <c r="E4" s="8"/>
      <c r="F4" s="8"/>
      <c r="G4" s="8"/>
      <c r="H4" s="8"/>
      <c r="I4" s="8"/>
      <c r="J4" s="8"/>
      <c r="K4" s="8"/>
      <c r="L4" s="8"/>
      <c r="M4" s="8"/>
      <c r="N4" s="8" t="s">
        <v>1</v>
      </c>
      <c r="O4" s="8" t="s">
        <v>2</v>
      </c>
      <c r="P4" s="8" t="s">
        <v>1</v>
      </c>
      <c r="Q4" s="8" t="s">
        <v>2</v>
      </c>
    </row>
    <row r="5" spans="1:17" ht="15.75" thickBot="1" x14ac:dyDescent="0.3">
      <c r="A5" s="6" t="s">
        <v>40</v>
      </c>
      <c r="B5" s="10">
        <v>7.0000000000000007E-2</v>
      </c>
      <c r="C5" s="11">
        <v>13</v>
      </c>
      <c r="D5" s="11"/>
      <c r="E5" s="11"/>
      <c r="F5" s="11"/>
      <c r="G5" s="11"/>
      <c r="H5" s="11"/>
      <c r="I5" s="11"/>
      <c r="J5" s="11"/>
      <c r="K5" s="11"/>
      <c r="L5" s="11"/>
      <c r="M5" s="11"/>
      <c r="N5" s="11" t="s">
        <v>6</v>
      </c>
      <c r="O5" s="11" t="s">
        <v>6</v>
      </c>
      <c r="P5" s="11" t="s">
        <v>6</v>
      </c>
      <c r="Q5" s="11" t="s">
        <v>6</v>
      </c>
    </row>
  </sheetData>
  <sortState ref="A5:Q5">
    <sortCondition ref="A1"/>
  </sortState>
  <pageMargins left="0.7" right="0.7" top="0.75" bottom="0.75" header="0.3" footer="0.3"/>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9.28515625" bestFit="1" customWidth="1"/>
    <col min="2" max="2" width="5" bestFit="1" customWidth="1"/>
    <col min="3" max="3" width="2.42578125" bestFit="1" customWidth="1"/>
  </cols>
  <sheetData>
    <row r="1" spans="1:3" x14ac:dyDescent="0.25">
      <c r="A1" s="2" t="str">
        <f>HYPERLINK("#u414!a1","Tilbage til Ingeniør (tek.), kand.")</f>
        <v>Tilbage til Ingeniør (tek.), kand.</v>
      </c>
    </row>
    <row r="2" spans="1:3" ht="15.75" thickBot="1" x14ac:dyDescent="0.3">
      <c r="A2" s="1" t="s">
        <v>304</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9.28515625" bestFit="1" customWidth="1"/>
    <col min="2" max="2" width="5" bestFit="1" customWidth="1"/>
    <col min="3" max="3" width="3" bestFit="1" customWidth="1"/>
  </cols>
  <sheetData>
    <row r="1" spans="1:3" x14ac:dyDescent="0.25">
      <c r="A1" s="2" t="str">
        <f>HYPERLINK("#u414!a1","Tilbage til Ingeniør (tek.), kand.")</f>
        <v>Tilbage til Ingeniør (tek.), kand.</v>
      </c>
    </row>
    <row r="2" spans="1:3" ht="15.75" thickBot="1" x14ac:dyDescent="0.3">
      <c r="A2" s="1" t="s">
        <v>303</v>
      </c>
      <c r="B2" s="1"/>
    </row>
    <row r="3" spans="1:3" x14ac:dyDescent="0.25">
      <c r="A3" s="3"/>
      <c r="B3" s="7">
        <v>2002</v>
      </c>
      <c r="C3" s="7"/>
    </row>
    <row r="4" spans="1:3" x14ac:dyDescent="0.25">
      <c r="A4" s="4"/>
      <c r="B4" s="8" t="s">
        <v>1</v>
      </c>
      <c r="C4" s="8" t="s">
        <v>2</v>
      </c>
    </row>
    <row r="5" spans="1:3" ht="15.75" thickBot="1" x14ac:dyDescent="0.3">
      <c r="A5" s="6" t="s">
        <v>4</v>
      </c>
      <c r="B5" s="10">
        <v>0.1</v>
      </c>
      <c r="C5" s="11">
        <v>75</v>
      </c>
    </row>
  </sheetData>
  <sortState ref="A5:C5">
    <sortCondition ref="A1"/>
  </sortState>
  <pageMargins left="0.7" right="0.7" top="0.75" bottom="0.75" header="0.3" footer="0.3"/>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9.28515625" bestFit="1" customWidth="1"/>
    <col min="2" max="2" width="5" bestFit="1" customWidth="1"/>
    <col min="3" max="3" width="3" bestFit="1" customWidth="1"/>
  </cols>
  <sheetData>
    <row r="1" spans="1:3" x14ac:dyDescent="0.25">
      <c r="A1" s="2" t="str">
        <f>HYPERLINK("#u414!a1","Tilbage til Ingeniør (tek.), kand.")</f>
        <v>Tilbage til Ingeniør (tek.), kand.</v>
      </c>
    </row>
    <row r="2" spans="1:3" ht="15.75" thickBot="1" x14ac:dyDescent="0.3">
      <c r="A2" s="1" t="s">
        <v>302</v>
      </c>
      <c r="B2" s="1"/>
    </row>
    <row r="3" spans="1:3" x14ac:dyDescent="0.25">
      <c r="A3" s="3"/>
      <c r="B3" s="7">
        <v>2002</v>
      </c>
      <c r="C3" s="7"/>
    </row>
    <row r="4" spans="1:3" x14ac:dyDescent="0.25">
      <c r="A4" s="4"/>
      <c r="B4" s="8" t="s">
        <v>1</v>
      </c>
      <c r="C4" s="8" t="s">
        <v>2</v>
      </c>
    </row>
    <row r="5" spans="1:3" ht="15.75" thickBot="1" x14ac:dyDescent="0.3">
      <c r="A5" s="6" t="s">
        <v>4</v>
      </c>
      <c r="B5" s="10">
        <v>0.03</v>
      </c>
      <c r="C5" s="11">
        <v>68</v>
      </c>
    </row>
  </sheetData>
  <sortState ref="A5:C5">
    <sortCondition ref="A1"/>
  </sortState>
  <pageMargins left="0.7" right="0.7" top="0.75" bottom="0.75" header="0.3" footer="0.3"/>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9.28515625" bestFit="1" customWidth="1"/>
    <col min="2" max="2" width="5" bestFit="1" customWidth="1"/>
    <col min="3" max="3" width="3" bestFit="1" customWidth="1"/>
  </cols>
  <sheetData>
    <row r="1" spans="1:3" x14ac:dyDescent="0.25">
      <c r="A1" s="2" t="str">
        <f>HYPERLINK("#u414!a1","Tilbage til Ingeniør (tek.), kand.")</f>
        <v>Tilbage til Ingeniør (tek.), kand.</v>
      </c>
    </row>
    <row r="2" spans="1:3" ht="15.75" thickBot="1" x14ac:dyDescent="0.3">
      <c r="A2" s="1" t="s">
        <v>301</v>
      </c>
      <c r="B2" s="1"/>
    </row>
    <row r="3" spans="1:3" x14ac:dyDescent="0.25">
      <c r="A3" s="3"/>
      <c r="B3" s="7">
        <v>2002</v>
      </c>
      <c r="C3" s="7"/>
    </row>
    <row r="4" spans="1:3" x14ac:dyDescent="0.25">
      <c r="A4" s="4"/>
      <c r="B4" s="8" t="s">
        <v>1</v>
      </c>
      <c r="C4" s="8" t="s">
        <v>2</v>
      </c>
    </row>
    <row r="5" spans="1:3" ht="15.75" thickBot="1" x14ac:dyDescent="0.3">
      <c r="A5" s="6" t="s">
        <v>4</v>
      </c>
      <c r="B5" s="10">
        <v>0.16</v>
      </c>
      <c r="C5" s="11">
        <v>97</v>
      </c>
    </row>
  </sheetData>
  <sortState ref="A5:C5">
    <sortCondition ref="A1"/>
  </sortState>
  <pageMargins left="0.7" right="0.7" top="0.75" bottom="0.75" header="0.3" footer="0.3"/>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9.28515625" bestFit="1" customWidth="1"/>
    <col min="2" max="2" width="5" bestFit="1" customWidth="1"/>
    <col min="3" max="3" width="4" bestFit="1" customWidth="1"/>
  </cols>
  <sheetData>
    <row r="1" spans="1:3" x14ac:dyDescent="0.25">
      <c r="A1" s="2" t="str">
        <f>HYPERLINK("#u414!a1","Tilbage til Ingeniør (tek.), kand.")</f>
        <v>Tilbage til Ingeniør (tek.), kand.</v>
      </c>
    </row>
    <row r="2" spans="1:3" ht="15.75" thickBot="1" x14ac:dyDescent="0.3">
      <c r="A2" s="1" t="s">
        <v>300</v>
      </c>
      <c r="B2" s="1"/>
    </row>
    <row r="3" spans="1:3" x14ac:dyDescent="0.25">
      <c r="A3" s="3"/>
      <c r="B3" s="7">
        <v>2002</v>
      </c>
      <c r="C3" s="7"/>
    </row>
    <row r="4" spans="1:3" x14ac:dyDescent="0.25">
      <c r="A4" s="4"/>
      <c r="B4" s="8" t="s">
        <v>1</v>
      </c>
      <c r="C4" s="8" t="s">
        <v>2</v>
      </c>
    </row>
    <row r="5" spans="1:3" ht="15.75" thickBot="1" x14ac:dyDescent="0.3">
      <c r="A5" s="6" t="s">
        <v>4</v>
      </c>
      <c r="B5" s="10">
        <v>7.0000000000000007E-2</v>
      </c>
      <c r="C5" s="11">
        <v>125</v>
      </c>
    </row>
  </sheetData>
  <sortState ref="A5:C5">
    <sortCondition ref="A1"/>
  </sortState>
  <pageMargins left="0.7" right="0.7" top="0.75" bottom="0.75" header="0.3" footer="0.3"/>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57031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299</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1" t="s">
        <v>6</v>
      </c>
      <c r="Q5" s="11" t="s">
        <v>6</v>
      </c>
      <c r="R5" s="10">
        <v>0.04</v>
      </c>
      <c r="S5" s="11">
        <v>13</v>
      </c>
      <c r="T5" s="10">
        <v>0.18</v>
      </c>
      <c r="U5" s="11">
        <v>17</v>
      </c>
    </row>
  </sheetData>
  <sortState ref="A5:U5">
    <sortCondition ref="A1"/>
  </sortState>
  <pageMargins left="0.7" right="0.7" top="0.75" bottom="0.75" header="0.3" footer="0.3"/>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285156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HYPERLINK("#u414!a1","Tilbage til Ingeniør (tek.), kand.")</f>
        <v>Tilbage til Ingeniør (tek.), kand.</v>
      </c>
    </row>
    <row r="2" spans="1:21" ht="15.75" thickBot="1" x14ac:dyDescent="0.3">
      <c r="A2" s="1" t="s">
        <v>298</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1"/>
      <c r="C5" s="11"/>
      <c r="D5" s="10">
        <v>7.0000000000000007E-2</v>
      </c>
      <c r="E5" s="11">
        <v>66</v>
      </c>
      <c r="F5" s="10">
        <v>0.04</v>
      </c>
      <c r="G5" s="11">
        <v>61</v>
      </c>
      <c r="H5" s="10">
        <v>0.05</v>
      </c>
      <c r="I5" s="11">
        <v>64</v>
      </c>
      <c r="J5" s="10">
        <v>0.04</v>
      </c>
      <c r="K5" s="11">
        <v>88</v>
      </c>
      <c r="L5" s="10">
        <v>0.01</v>
      </c>
      <c r="M5" s="11">
        <v>106</v>
      </c>
      <c r="N5" s="10">
        <v>0.06</v>
      </c>
      <c r="O5" s="11">
        <v>115</v>
      </c>
      <c r="P5" s="10">
        <v>0.11</v>
      </c>
      <c r="Q5" s="11">
        <v>28</v>
      </c>
      <c r="R5" s="11" t="s">
        <v>6</v>
      </c>
      <c r="S5" s="11" t="s">
        <v>6</v>
      </c>
      <c r="T5" s="11" t="s">
        <v>6</v>
      </c>
      <c r="U5" s="11" t="s">
        <v>6</v>
      </c>
    </row>
  </sheetData>
  <sortState ref="A5:U5">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workbookViewId="0"/>
  </sheetViews>
  <sheetFormatPr defaultRowHeight="15" x14ac:dyDescent="0.25"/>
  <cols>
    <col min="1" max="1" width="46.855468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4"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89</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470</v>
      </c>
      <c r="B5" s="17" t="str">
        <f>HYPERLINK("#u80936200i!a1","Hoved institution")</f>
        <v>Hoved institution</v>
      </c>
      <c r="C5" s="13"/>
      <c r="D5" s="13"/>
      <c r="E5" s="13" t="s">
        <v>6</v>
      </c>
      <c r="F5" s="13" t="s">
        <v>6</v>
      </c>
      <c r="G5" s="13" t="s">
        <v>6</v>
      </c>
      <c r="H5" s="13" t="s">
        <v>6</v>
      </c>
      <c r="I5" s="13" t="s">
        <v>6</v>
      </c>
      <c r="J5" s="13" t="s">
        <v>6</v>
      </c>
      <c r="K5" s="13"/>
      <c r="L5" s="13"/>
      <c r="M5" s="13"/>
      <c r="N5" s="13"/>
      <c r="O5" s="13"/>
      <c r="P5" s="13"/>
      <c r="Q5" s="13"/>
      <c r="R5" s="13"/>
      <c r="S5" s="13"/>
      <c r="T5" s="13"/>
      <c r="U5" s="13"/>
      <c r="V5" s="13"/>
    </row>
    <row r="6" spans="1:22" x14ac:dyDescent="0.25">
      <c r="A6" t="s">
        <v>467</v>
      </c>
      <c r="B6" s="17" t="str">
        <f>HYPERLINK("#u54206200i!a1","Hoved institution")</f>
        <v>Hoved institution</v>
      </c>
      <c r="C6" s="13"/>
      <c r="D6" s="13"/>
      <c r="E6" s="13"/>
      <c r="F6" s="13"/>
      <c r="G6" s="13"/>
      <c r="H6" s="13"/>
      <c r="I6" s="13" t="s">
        <v>6</v>
      </c>
      <c r="J6" s="13" t="s">
        <v>6</v>
      </c>
      <c r="K6" s="13" t="s">
        <v>6</v>
      </c>
      <c r="L6" s="13" t="s">
        <v>6</v>
      </c>
      <c r="M6" s="13" t="s">
        <v>6</v>
      </c>
      <c r="N6" s="13" t="s">
        <v>6</v>
      </c>
      <c r="O6" s="12">
        <v>0.01</v>
      </c>
      <c r="P6" s="13">
        <v>11</v>
      </c>
      <c r="Q6" s="12">
        <v>0.25</v>
      </c>
      <c r="R6" s="13">
        <v>10</v>
      </c>
      <c r="S6" s="12">
        <v>0.22</v>
      </c>
      <c r="T6" s="13">
        <v>10</v>
      </c>
      <c r="U6" s="12">
        <v>0.18</v>
      </c>
      <c r="V6" s="13">
        <v>11</v>
      </c>
    </row>
    <row r="7" spans="1:22" x14ac:dyDescent="0.25">
      <c r="A7" t="s">
        <v>472</v>
      </c>
      <c r="B7" s="17" t="str">
        <f>HYPERLINK("#u81606000i!a1","Hoved institution")</f>
        <v>Hoved institution</v>
      </c>
      <c r="C7" s="13" t="s">
        <v>6</v>
      </c>
      <c r="D7" s="13" t="s">
        <v>6</v>
      </c>
      <c r="E7" s="13" t="s">
        <v>6</v>
      </c>
      <c r="F7" s="13" t="s">
        <v>6</v>
      </c>
      <c r="G7" s="13" t="s">
        <v>6</v>
      </c>
      <c r="H7" s="13" t="s">
        <v>6</v>
      </c>
      <c r="I7" s="13"/>
      <c r="J7" s="13"/>
      <c r="K7" s="13"/>
      <c r="L7" s="13"/>
      <c r="M7" s="13"/>
      <c r="N7" s="13"/>
      <c r="O7" s="13"/>
      <c r="P7" s="13"/>
      <c r="Q7" s="13" t="s">
        <v>6</v>
      </c>
      <c r="R7" s="13" t="s">
        <v>6</v>
      </c>
      <c r="S7" s="13" t="s">
        <v>6</v>
      </c>
      <c r="T7" s="13" t="s">
        <v>6</v>
      </c>
      <c r="U7" s="13" t="s">
        <v>6</v>
      </c>
      <c r="V7" s="13" t="s">
        <v>6</v>
      </c>
    </row>
    <row r="8" spans="1:22" x14ac:dyDescent="0.25">
      <c r="A8" s="14" t="s">
        <v>476</v>
      </c>
      <c r="B8" s="18" t="str">
        <f>HYPERLINK("#u82806200i!a1","Hoved institution")</f>
        <v>Hoved institution</v>
      </c>
      <c r="C8" s="15">
        <v>0.22</v>
      </c>
      <c r="D8" s="16">
        <v>81</v>
      </c>
      <c r="E8" s="15">
        <v>0.18</v>
      </c>
      <c r="F8" s="16">
        <v>88</v>
      </c>
      <c r="G8" s="15">
        <v>0.14000000000000001</v>
      </c>
      <c r="H8" s="16">
        <v>75</v>
      </c>
      <c r="I8" s="15">
        <v>0.12</v>
      </c>
      <c r="J8" s="16">
        <v>99</v>
      </c>
      <c r="K8" s="15">
        <v>0.12</v>
      </c>
      <c r="L8" s="16">
        <v>74</v>
      </c>
      <c r="M8" s="15">
        <v>0.04</v>
      </c>
      <c r="N8" s="16">
        <v>89</v>
      </c>
      <c r="O8" s="15">
        <v>0.08</v>
      </c>
      <c r="P8" s="16">
        <v>82</v>
      </c>
      <c r="Q8" s="15">
        <v>0.21</v>
      </c>
      <c r="R8" s="16">
        <v>94</v>
      </c>
      <c r="S8" s="15">
        <v>0.21</v>
      </c>
      <c r="T8" s="16">
        <v>81</v>
      </c>
      <c r="U8" s="15">
        <v>0.11</v>
      </c>
      <c r="V8" s="16">
        <v>98</v>
      </c>
    </row>
    <row r="9" spans="1:22" x14ac:dyDescent="0.25">
      <c r="A9" t="s">
        <v>471</v>
      </c>
      <c r="B9" s="17" t="str">
        <f>HYPERLINK("#u81206000i!a1","Hoved institution")</f>
        <v>Hoved institution</v>
      </c>
      <c r="C9" s="12">
        <v>0.18</v>
      </c>
      <c r="D9" s="13">
        <v>12</v>
      </c>
      <c r="E9" s="12">
        <v>0.33</v>
      </c>
      <c r="F9" s="13">
        <v>14</v>
      </c>
      <c r="G9" s="12">
        <v>0.2</v>
      </c>
      <c r="H9" s="13">
        <v>11</v>
      </c>
      <c r="I9" s="13" t="s">
        <v>6</v>
      </c>
      <c r="J9" s="13" t="s">
        <v>6</v>
      </c>
      <c r="K9" s="13" t="s">
        <v>6</v>
      </c>
      <c r="L9" s="13" t="s">
        <v>6</v>
      </c>
      <c r="M9" s="13"/>
      <c r="N9" s="13"/>
      <c r="O9" s="13"/>
      <c r="P9" s="13"/>
      <c r="Q9" s="13"/>
      <c r="R9" s="13"/>
      <c r="S9" s="13"/>
      <c r="T9" s="13"/>
      <c r="U9" s="13" t="s">
        <v>6</v>
      </c>
      <c r="V9" s="13" t="s">
        <v>6</v>
      </c>
    </row>
    <row r="10" spans="1:22" x14ac:dyDescent="0.25">
      <c r="A10" t="s">
        <v>473</v>
      </c>
      <c r="B10" s="17" t="str">
        <f>HYPERLINK("#u82206200i!a1","Hoved institution")</f>
        <v>Hoved institution</v>
      </c>
      <c r="C10" s="12">
        <v>0.21</v>
      </c>
      <c r="D10" s="13">
        <v>23</v>
      </c>
      <c r="E10" s="12">
        <v>0.14000000000000001</v>
      </c>
      <c r="F10" s="13">
        <v>38</v>
      </c>
      <c r="G10" s="12">
        <v>0.15</v>
      </c>
      <c r="H10" s="13">
        <v>57</v>
      </c>
      <c r="I10" s="12">
        <v>0.09</v>
      </c>
      <c r="J10" s="13">
        <v>55</v>
      </c>
      <c r="K10" s="12">
        <v>7.0000000000000007E-2</v>
      </c>
      <c r="L10" s="13">
        <v>39</v>
      </c>
      <c r="M10" s="12">
        <v>0.05</v>
      </c>
      <c r="N10" s="13">
        <v>69</v>
      </c>
      <c r="O10" s="12">
        <v>0</v>
      </c>
      <c r="P10" s="13">
        <v>30</v>
      </c>
      <c r="Q10" s="12">
        <v>0.15</v>
      </c>
      <c r="R10" s="13">
        <v>48</v>
      </c>
      <c r="S10" s="12">
        <v>0.19</v>
      </c>
      <c r="T10" s="13">
        <v>25</v>
      </c>
      <c r="U10" s="12">
        <v>0.1</v>
      </c>
      <c r="V10" s="13">
        <v>30</v>
      </c>
    </row>
    <row r="11" spans="1:22" x14ac:dyDescent="0.25">
      <c r="A11" t="s">
        <v>475</v>
      </c>
      <c r="B11" s="17" t="str">
        <f>HYPERLINK("#u82566200i!a1","Hoved institution")</f>
        <v>Hoved institution</v>
      </c>
      <c r="C11" s="12">
        <v>7.0000000000000007E-2</v>
      </c>
      <c r="D11" s="13">
        <v>21</v>
      </c>
      <c r="E11" s="12">
        <v>0.13</v>
      </c>
      <c r="F11" s="13">
        <v>65</v>
      </c>
      <c r="G11" s="12">
        <v>7.0000000000000007E-2</v>
      </c>
      <c r="H11" s="13">
        <v>49</v>
      </c>
      <c r="I11" s="12">
        <v>0.06</v>
      </c>
      <c r="J11" s="13">
        <v>59</v>
      </c>
      <c r="K11" s="12">
        <v>0.09</v>
      </c>
      <c r="L11" s="13">
        <v>52</v>
      </c>
      <c r="M11" s="12">
        <v>0.05</v>
      </c>
      <c r="N11" s="13">
        <v>83</v>
      </c>
      <c r="O11" s="12">
        <v>0.01</v>
      </c>
      <c r="P11" s="13">
        <v>70</v>
      </c>
      <c r="Q11" s="12">
        <v>0.03</v>
      </c>
      <c r="R11" s="13">
        <v>96</v>
      </c>
      <c r="S11" s="12">
        <v>0.06</v>
      </c>
      <c r="T11" s="13">
        <v>99</v>
      </c>
      <c r="U11" s="12">
        <v>7.0000000000000007E-2</v>
      </c>
      <c r="V11" s="13">
        <v>138</v>
      </c>
    </row>
    <row r="12" spans="1:22" x14ac:dyDescent="0.25">
      <c r="A12" t="s">
        <v>474</v>
      </c>
      <c r="B12" s="17" t="str">
        <f>HYPERLINK("#u82506000i!a1","Hoved institution")</f>
        <v>Hoved institution</v>
      </c>
      <c r="C12" s="12">
        <v>0.16</v>
      </c>
      <c r="D12" s="13">
        <v>14</v>
      </c>
      <c r="E12" s="13" t="s">
        <v>6</v>
      </c>
      <c r="F12" s="13" t="s">
        <v>6</v>
      </c>
      <c r="G12" s="13" t="s">
        <v>6</v>
      </c>
      <c r="H12" s="13" t="s">
        <v>6</v>
      </c>
      <c r="I12" s="13"/>
      <c r="J12" s="13"/>
      <c r="K12" s="13"/>
      <c r="L12" s="13"/>
      <c r="M12" s="13"/>
      <c r="N12" s="13"/>
      <c r="O12" s="13" t="s">
        <v>6</v>
      </c>
      <c r="P12" s="13" t="s">
        <v>6</v>
      </c>
      <c r="Q12" s="13" t="s">
        <v>6</v>
      </c>
      <c r="R12" s="13" t="s">
        <v>6</v>
      </c>
      <c r="S12" s="13"/>
      <c r="T12" s="13"/>
      <c r="U12" s="13"/>
      <c r="V12" s="13"/>
    </row>
    <row r="13" spans="1:22" x14ac:dyDescent="0.25">
      <c r="A13" t="s">
        <v>280</v>
      </c>
      <c r="B13" s="17" t="str">
        <f>HYPERLINK("#u54526200i!a1","Hoved institution")</f>
        <v>Hoved institution</v>
      </c>
      <c r="C13" s="13" t="s">
        <v>6</v>
      </c>
      <c r="D13" s="13" t="s">
        <v>6</v>
      </c>
      <c r="E13" s="13" t="s">
        <v>6</v>
      </c>
      <c r="F13" s="13" t="s">
        <v>6</v>
      </c>
      <c r="G13" s="13" t="s">
        <v>6</v>
      </c>
      <c r="H13" s="13" t="s">
        <v>6</v>
      </c>
      <c r="I13" s="13" t="s">
        <v>6</v>
      </c>
      <c r="J13" s="13" t="s">
        <v>6</v>
      </c>
      <c r="K13" s="13" t="s">
        <v>6</v>
      </c>
      <c r="L13" s="13" t="s">
        <v>6</v>
      </c>
      <c r="M13" s="13" t="s">
        <v>6</v>
      </c>
      <c r="N13" s="13" t="s">
        <v>6</v>
      </c>
      <c r="O13" s="13" t="s">
        <v>6</v>
      </c>
      <c r="P13" s="13" t="s">
        <v>6</v>
      </c>
      <c r="Q13" s="13" t="s">
        <v>6</v>
      </c>
      <c r="R13" s="13" t="s">
        <v>6</v>
      </c>
      <c r="S13" s="13" t="s">
        <v>6</v>
      </c>
      <c r="T13" s="13" t="s">
        <v>6</v>
      </c>
      <c r="U13" s="13" t="s">
        <v>6</v>
      </c>
      <c r="V13" s="13" t="s">
        <v>6</v>
      </c>
    </row>
    <row r="14" spans="1:22" x14ac:dyDescent="0.25">
      <c r="A14" t="s">
        <v>469</v>
      </c>
      <c r="B14" s="17" t="str">
        <f>HYPERLINK("#u80806200i!a1","Hoved institution")</f>
        <v>Hoved institution</v>
      </c>
      <c r="C14" s="12">
        <v>0.08</v>
      </c>
      <c r="D14" s="13">
        <v>49</v>
      </c>
      <c r="E14" s="12">
        <v>0.06</v>
      </c>
      <c r="F14" s="13">
        <v>60</v>
      </c>
      <c r="G14" s="12">
        <v>0.08</v>
      </c>
      <c r="H14" s="13">
        <v>87</v>
      </c>
      <c r="I14" s="12">
        <v>0.03</v>
      </c>
      <c r="J14" s="13">
        <v>102</v>
      </c>
      <c r="K14" s="12">
        <v>7.0000000000000007E-2</v>
      </c>
      <c r="L14" s="13">
        <v>95</v>
      </c>
      <c r="M14" s="12">
        <v>0.01</v>
      </c>
      <c r="N14" s="13">
        <v>71</v>
      </c>
      <c r="O14" s="12">
        <v>0.03</v>
      </c>
      <c r="P14" s="13">
        <v>51</v>
      </c>
      <c r="Q14" s="12">
        <v>0.27</v>
      </c>
      <c r="R14" s="13">
        <v>19</v>
      </c>
      <c r="S14" s="13" t="s">
        <v>6</v>
      </c>
      <c r="T14" s="13" t="s">
        <v>6</v>
      </c>
      <c r="U14" s="13" t="s">
        <v>6</v>
      </c>
      <c r="V14" s="13" t="s">
        <v>6</v>
      </c>
    </row>
    <row r="15" spans="1:22" x14ac:dyDescent="0.25">
      <c r="A15" t="s">
        <v>466</v>
      </c>
      <c r="B15" s="17" t="str">
        <f>HYPERLINK("#u52746200i!a1","Hoved institution")</f>
        <v>Hoved institution</v>
      </c>
      <c r="C15" s="13"/>
      <c r="D15" s="13"/>
      <c r="E15" s="13"/>
      <c r="F15" s="13"/>
      <c r="G15" s="13"/>
      <c r="H15" s="13"/>
      <c r="I15" s="13"/>
      <c r="J15" s="13"/>
      <c r="K15" s="13"/>
      <c r="L15" s="13"/>
      <c r="M15" s="13"/>
      <c r="N15" s="13"/>
      <c r="O15" s="13" t="s">
        <v>6</v>
      </c>
      <c r="P15" s="13" t="s">
        <v>6</v>
      </c>
      <c r="Q15" s="13" t="s">
        <v>6</v>
      </c>
      <c r="R15" s="13" t="s">
        <v>6</v>
      </c>
      <c r="S15" s="13"/>
      <c r="T15" s="13"/>
      <c r="U15" s="13"/>
      <c r="V15" s="13"/>
    </row>
    <row r="16" spans="1:22" ht="15.75" thickBot="1" x14ac:dyDescent="0.3">
      <c r="A16" s="6" t="s">
        <v>468</v>
      </c>
      <c r="B16" s="9" t="str">
        <f>HYPERLINK("#u64556200i!a1","Hoved institution")</f>
        <v>Hoved institution</v>
      </c>
      <c r="C16" s="11"/>
      <c r="D16" s="11"/>
      <c r="E16" s="11"/>
      <c r="F16" s="11"/>
      <c r="G16" s="11"/>
      <c r="H16" s="11"/>
      <c r="I16" s="11"/>
      <c r="J16" s="11"/>
      <c r="K16" s="11" t="s">
        <v>6</v>
      </c>
      <c r="L16" s="11" t="s">
        <v>6</v>
      </c>
      <c r="M16" s="10">
        <v>0.18</v>
      </c>
      <c r="N16" s="11">
        <v>13</v>
      </c>
      <c r="O16" s="10">
        <v>0.21</v>
      </c>
      <c r="P16" s="11">
        <v>15</v>
      </c>
      <c r="Q16" s="10">
        <v>0.34</v>
      </c>
      <c r="R16" s="11">
        <v>20</v>
      </c>
      <c r="S16" s="10">
        <v>0.31</v>
      </c>
      <c r="T16" s="11">
        <v>23</v>
      </c>
      <c r="U16" s="10">
        <v>0.37</v>
      </c>
      <c r="V16" s="11">
        <v>23</v>
      </c>
    </row>
  </sheetData>
  <sortState ref="A5:V16">
    <sortCondition ref="A1"/>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22" width="5" bestFit="1" customWidth="1"/>
  </cols>
  <sheetData>
    <row r="1" spans="1:22" x14ac:dyDescent="0.25">
      <c r="A1" s="2" t="str">
        <f>HYPERLINK("#uFremskrivningsgrupper!a1","Tilbage til Fremskrivnings grupper")</f>
        <v>Tilbage til Fremskrivnings grupper</v>
      </c>
    </row>
    <row r="2" spans="1:22" ht="15.75" thickBot="1" x14ac:dyDescent="0.3">
      <c r="A2" s="1" t="s">
        <v>62</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191</v>
      </c>
      <c r="B5" s="18" t="str">
        <f>HYPERLINK("#u54410000i!a1","Hoved institution")</f>
        <v>Hoved institution</v>
      </c>
      <c r="C5" s="16"/>
      <c r="D5" s="16"/>
      <c r="E5" s="16"/>
      <c r="F5" s="16"/>
      <c r="G5" s="15">
        <v>0.11</v>
      </c>
      <c r="H5" s="16">
        <v>49</v>
      </c>
      <c r="I5" s="15">
        <v>0.1</v>
      </c>
      <c r="J5" s="16">
        <v>46</v>
      </c>
      <c r="K5" s="15">
        <v>0.11</v>
      </c>
      <c r="L5" s="16">
        <v>48</v>
      </c>
      <c r="M5" s="15">
        <v>0.06</v>
      </c>
      <c r="N5" s="16">
        <v>57</v>
      </c>
      <c r="O5" s="15">
        <v>0.08</v>
      </c>
      <c r="P5" s="16">
        <v>49</v>
      </c>
      <c r="Q5" s="15">
        <v>0.1</v>
      </c>
      <c r="R5" s="16">
        <v>42</v>
      </c>
      <c r="S5" s="15">
        <v>0.19</v>
      </c>
      <c r="T5" s="16">
        <v>35</v>
      </c>
      <c r="U5" s="15">
        <v>0.24</v>
      </c>
      <c r="V5" s="16">
        <v>50</v>
      </c>
    </row>
    <row r="6" spans="1:22" ht="15.75" thickBot="1" x14ac:dyDescent="0.3">
      <c r="A6" s="6" t="s">
        <v>190</v>
      </c>
      <c r="B6" s="9" t="str">
        <f>HYPERLINK("#u54400000i!a1","Hoved institution")</f>
        <v>Hoved institution</v>
      </c>
      <c r="C6" s="10">
        <v>0.04</v>
      </c>
      <c r="D6" s="11">
        <v>2584</v>
      </c>
      <c r="E6" s="10">
        <v>0.04</v>
      </c>
      <c r="F6" s="11">
        <v>2834</v>
      </c>
      <c r="G6" s="10">
        <v>0.05</v>
      </c>
      <c r="H6" s="11">
        <v>2738</v>
      </c>
      <c r="I6" s="10">
        <v>0.05</v>
      </c>
      <c r="J6" s="11">
        <v>2705</v>
      </c>
      <c r="K6" s="10">
        <v>0.04</v>
      </c>
      <c r="L6" s="11">
        <v>2787</v>
      </c>
      <c r="M6" s="10">
        <v>0.02</v>
      </c>
      <c r="N6" s="11">
        <v>2741</v>
      </c>
      <c r="O6" s="10">
        <v>0.03</v>
      </c>
      <c r="P6" s="11">
        <v>2523</v>
      </c>
      <c r="Q6" s="10">
        <v>0.05</v>
      </c>
      <c r="R6" s="11">
        <v>2368</v>
      </c>
      <c r="S6" s="10">
        <v>0.1</v>
      </c>
      <c r="T6" s="11">
        <v>2417</v>
      </c>
      <c r="U6" s="10">
        <v>0.12</v>
      </c>
      <c r="V6" s="11">
        <v>1952</v>
      </c>
    </row>
  </sheetData>
  <sortState ref="A5:V6">
    <sortCondition ref="A1"/>
  </sortState>
  <pageMargins left="0.7" right="0.7" top="0.75" bottom="0.75" header="0.3" footer="0.3"/>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heetViews>
  <sheetFormatPr defaultRowHeight="15" x14ac:dyDescent="0.25"/>
  <cols>
    <col min="1" max="1" width="29.2851562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s>
  <sheetData>
    <row r="1" spans="1:19" x14ac:dyDescent="0.25">
      <c r="A1" s="2" t="str">
        <f>HYPERLINK("#u414!a1","Tilbage til Ingeniør (tek.), kand.")</f>
        <v>Tilbage til Ingeniør (tek.), kand.</v>
      </c>
    </row>
    <row r="2" spans="1:19" ht="15.75" thickBot="1" x14ac:dyDescent="0.3">
      <c r="A2" s="1" t="s">
        <v>297</v>
      </c>
      <c r="B2" s="1"/>
    </row>
    <row r="3" spans="1:19" x14ac:dyDescent="0.25">
      <c r="A3" s="3"/>
      <c r="B3" s="7">
        <v>2002</v>
      </c>
      <c r="C3" s="7"/>
      <c r="D3" s="7">
        <v>2003</v>
      </c>
      <c r="E3" s="7"/>
      <c r="F3" s="7">
        <v>2004</v>
      </c>
      <c r="G3" s="7"/>
      <c r="H3" s="7">
        <v>2005</v>
      </c>
      <c r="I3" s="7"/>
      <c r="J3" s="7">
        <v>2006</v>
      </c>
      <c r="K3" s="7"/>
      <c r="L3" s="7">
        <v>2007</v>
      </c>
      <c r="M3" s="7"/>
      <c r="N3" s="7">
        <v>2008</v>
      </c>
      <c r="O3" s="7"/>
      <c r="P3" s="7">
        <v>2009</v>
      </c>
      <c r="Q3" s="7"/>
      <c r="R3" s="7">
        <v>2010</v>
      </c>
      <c r="S3" s="7"/>
    </row>
    <row r="4" spans="1:19"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row>
    <row r="5" spans="1:19" x14ac:dyDescent="0.25">
      <c r="A5" t="s">
        <v>40</v>
      </c>
      <c r="B5" s="13" t="s">
        <v>6</v>
      </c>
      <c r="C5" s="13" t="s">
        <v>6</v>
      </c>
      <c r="D5" s="13"/>
      <c r="E5" s="13"/>
      <c r="F5" s="13" t="s">
        <v>6</v>
      </c>
      <c r="G5" s="13" t="s">
        <v>6</v>
      </c>
      <c r="H5" s="13"/>
      <c r="I5" s="13"/>
      <c r="J5" s="13"/>
      <c r="K5" s="13"/>
      <c r="L5" s="13"/>
      <c r="M5" s="13"/>
      <c r="N5" s="12">
        <v>7.0000000000000007E-2</v>
      </c>
      <c r="O5" s="13">
        <v>13</v>
      </c>
      <c r="P5" s="13" t="s">
        <v>6</v>
      </c>
      <c r="Q5" s="13" t="s">
        <v>6</v>
      </c>
      <c r="R5" s="13" t="s">
        <v>6</v>
      </c>
      <c r="S5" s="13" t="s">
        <v>6</v>
      </c>
    </row>
    <row r="6" spans="1:19" x14ac:dyDescent="0.25">
      <c r="A6" s="14" t="s">
        <v>42</v>
      </c>
      <c r="B6" s="16"/>
      <c r="C6" s="16"/>
      <c r="D6" s="16"/>
      <c r="E6" s="16"/>
      <c r="F6" s="16"/>
      <c r="G6" s="16"/>
      <c r="H6" s="16"/>
      <c r="I6" s="16"/>
      <c r="J6" s="16" t="s">
        <v>6</v>
      </c>
      <c r="K6" s="16" t="s">
        <v>6</v>
      </c>
      <c r="L6" s="16"/>
      <c r="M6" s="16"/>
      <c r="N6" s="16"/>
      <c r="O6" s="16"/>
      <c r="P6" s="16"/>
      <c r="Q6" s="16"/>
      <c r="R6" s="16"/>
      <c r="S6" s="16"/>
    </row>
    <row r="7" spans="1:19" ht="15.75" thickBot="1" x14ac:dyDescent="0.3">
      <c r="A7" s="6" t="s">
        <v>4</v>
      </c>
      <c r="B7" s="11"/>
      <c r="C7" s="11"/>
      <c r="D7" s="10">
        <v>0.08</v>
      </c>
      <c r="E7" s="11">
        <v>64</v>
      </c>
      <c r="F7" s="10">
        <v>0.14000000000000001</v>
      </c>
      <c r="G7" s="11">
        <v>64</v>
      </c>
      <c r="H7" s="10">
        <v>0.09</v>
      </c>
      <c r="I7" s="11">
        <v>82</v>
      </c>
      <c r="J7" s="10">
        <v>0.02</v>
      </c>
      <c r="K7" s="11">
        <v>47</v>
      </c>
      <c r="L7" s="10">
        <v>0.02</v>
      </c>
      <c r="M7" s="11">
        <v>93</v>
      </c>
      <c r="N7" s="10">
        <v>0.03</v>
      </c>
      <c r="O7" s="11">
        <v>69</v>
      </c>
      <c r="P7" s="10">
        <v>0.26</v>
      </c>
      <c r="Q7" s="11">
        <v>11</v>
      </c>
      <c r="R7" s="11" t="s">
        <v>6</v>
      </c>
      <c r="S7" s="11" t="s">
        <v>6</v>
      </c>
    </row>
  </sheetData>
  <sortState ref="A5:S7">
    <sortCondition ref="A1"/>
  </sortState>
  <pageMargins left="0.7" right="0.7" top="0.75" bottom="0.75" header="0.3" footer="0.3"/>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29.28515625"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2.42578125" bestFit="1" customWidth="1"/>
  </cols>
  <sheetData>
    <row r="1" spans="1:19" x14ac:dyDescent="0.25">
      <c r="A1" s="2" t="str">
        <f>HYPERLINK("#u414!a1","Tilbage til Ingeniør (tek.), kand.")</f>
        <v>Tilbage til Ingeniør (tek.), kand.</v>
      </c>
    </row>
    <row r="2" spans="1:19" ht="15.75" thickBot="1" x14ac:dyDescent="0.3">
      <c r="A2" s="1" t="s">
        <v>296</v>
      </c>
      <c r="B2" s="1"/>
    </row>
    <row r="3" spans="1:19" x14ac:dyDescent="0.25">
      <c r="A3" s="3"/>
      <c r="B3" s="7"/>
      <c r="C3" s="7"/>
      <c r="D3" s="7">
        <v>2003</v>
      </c>
      <c r="E3" s="7"/>
      <c r="F3" s="7">
        <v>2004</v>
      </c>
      <c r="G3" s="7"/>
      <c r="H3" s="7">
        <v>2005</v>
      </c>
      <c r="I3" s="7"/>
      <c r="J3" s="7">
        <v>2006</v>
      </c>
      <c r="K3" s="7"/>
      <c r="L3" s="7">
        <v>2007</v>
      </c>
      <c r="M3" s="7"/>
      <c r="N3" s="7">
        <v>2008</v>
      </c>
      <c r="O3" s="7"/>
      <c r="P3" s="7">
        <v>2009</v>
      </c>
      <c r="Q3" s="7"/>
      <c r="R3" s="7">
        <v>2010</v>
      </c>
      <c r="S3" s="7"/>
    </row>
    <row r="4" spans="1:19"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row>
    <row r="5" spans="1:19" ht="15.75" thickBot="1" x14ac:dyDescent="0.3">
      <c r="A5" s="6" t="s">
        <v>4</v>
      </c>
      <c r="B5" s="11"/>
      <c r="C5" s="11"/>
      <c r="D5" s="10">
        <v>0.04</v>
      </c>
      <c r="E5" s="11">
        <v>148</v>
      </c>
      <c r="F5" s="10">
        <v>0.03</v>
      </c>
      <c r="G5" s="11">
        <v>158</v>
      </c>
      <c r="H5" s="10">
        <v>0.02</v>
      </c>
      <c r="I5" s="11">
        <v>235</v>
      </c>
      <c r="J5" s="10">
        <v>0.01</v>
      </c>
      <c r="K5" s="11">
        <v>217</v>
      </c>
      <c r="L5" s="10">
        <v>0.01</v>
      </c>
      <c r="M5" s="11">
        <v>198</v>
      </c>
      <c r="N5" s="10">
        <v>0.03</v>
      </c>
      <c r="O5" s="11">
        <v>141</v>
      </c>
      <c r="P5" s="10">
        <v>0.15</v>
      </c>
      <c r="Q5" s="11">
        <v>18</v>
      </c>
      <c r="R5" s="11" t="s">
        <v>6</v>
      </c>
      <c r="S5" s="11" t="s">
        <v>6</v>
      </c>
    </row>
  </sheetData>
  <sortState ref="A5:S5">
    <sortCondition ref="A1"/>
  </sortState>
  <pageMargins left="0.7" right="0.7" top="0.75" bottom="0.75" header="0.3" footer="0.3"/>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28515625" bestFit="1" customWidth="1"/>
    <col min="2" max="2" width="5" bestFit="1" customWidth="1"/>
    <col min="3" max="3" width="2.42578125"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HYPERLINK("#u414!a1","Tilbage til Ingeniør (tek.), kand.")</f>
        <v>Tilbage til Ingeniør (tek.), kand.</v>
      </c>
    </row>
    <row r="2" spans="1:21" ht="15.75" thickBot="1" x14ac:dyDescent="0.3">
      <c r="A2" s="1" t="s">
        <v>295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1" t="s">
        <v>6</v>
      </c>
      <c r="C5" s="11" t="s">
        <v>6</v>
      </c>
      <c r="D5" s="10">
        <v>0.11</v>
      </c>
      <c r="E5" s="11">
        <v>104</v>
      </c>
      <c r="F5" s="10">
        <v>0.08</v>
      </c>
      <c r="G5" s="11">
        <v>147</v>
      </c>
      <c r="H5" s="10">
        <v>0.04</v>
      </c>
      <c r="I5" s="11">
        <v>137</v>
      </c>
      <c r="J5" s="10">
        <v>0.03</v>
      </c>
      <c r="K5" s="11">
        <v>158</v>
      </c>
      <c r="L5" s="10">
        <v>0.04</v>
      </c>
      <c r="M5" s="11">
        <v>214</v>
      </c>
      <c r="N5" s="10">
        <v>0.11</v>
      </c>
      <c r="O5" s="11">
        <v>172</v>
      </c>
      <c r="P5" s="10">
        <v>0.27</v>
      </c>
      <c r="Q5" s="11">
        <v>62</v>
      </c>
      <c r="R5" s="11" t="s">
        <v>6</v>
      </c>
      <c r="S5" s="11" t="s">
        <v>6</v>
      </c>
      <c r="T5" s="11" t="s">
        <v>6</v>
      </c>
      <c r="U5" s="11" t="s">
        <v>6</v>
      </c>
    </row>
  </sheetData>
  <sortState ref="A5:U5">
    <sortCondition ref="A1"/>
  </sortState>
  <pageMargins left="0.7" right="0.7" top="0.75" bottom="0.75" header="0.3" footer="0.3"/>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9.28515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294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0.1</v>
      </c>
      <c r="C5" s="13">
        <v>314</v>
      </c>
      <c r="D5" s="12">
        <v>0.09</v>
      </c>
      <c r="E5" s="13">
        <v>438</v>
      </c>
      <c r="F5" s="12">
        <v>0.06</v>
      </c>
      <c r="G5" s="13">
        <v>436</v>
      </c>
      <c r="H5" s="12">
        <v>0.03</v>
      </c>
      <c r="I5" s="13">
        <v>429</v>
      </c>
      <c r="J5" s="12">
        <v>0.03</v>
      </c>
      <c r="K5" s="13">
        <v>317</v>
      </c>
      <c r="L5" s="12">
        <v>0.01</v>
      </c>
      <c r="M5" s="13">
        <v>434</v>
      </c>
      <c r="N5" s="12">
        <v>0.03</v>
      </c>
      <c r="O5" s="13">
        <v>389</v>
      </c>
      <c r="P5" s="12">
        <v>0.1</v>
      </c>
      <c r="Q5" s="13">
        <v>329</v>
      </c>
      <c r="R5" s="12">
        <v>0.12</v>
      </c>
      <c r="S5" s="13">
        <v>135</v>
      </c>
      <c r="T5" s="12">
        <v>0.1</v>
      </c>
      <c r="U5" s="13">
        <v>50</v>
      </c>
    </row>
    <row r="6" spans="1:21" x14ac:dyDescent="0.25">
      <c r="A6" s="14" t="s">
        <v>40</v>
      </c>
      <c r="B6" s="16" t="s">
        <v>6</v>
      </c>
      <c r="C6" s="16" t="s">
        <v>6</v>
      </c>
      <c r="D6" s="16"/>
      <c r="E6" s="16"/>
      <c r="F6" s="16" t="s">
        <v>6</v>
      </c>
      <c r="G6" s="16" t="s">
        <v>6</v>
      </c>
      <c r="H6" s="16" t="s">
        <v>6</v>
      </c>
      <c r="I6" s="16" t="s">
        <v>6</v>
      </c>
      <c r="J6" s="16"/>
      <c r="K6" s="16"/>
      <c r="L6" s="16"/>
      <c r="M6" s="16"/>
      <c r="N6" s="15">
        <v>0.03</v>
      </c>
      <c r="O6" s="16">
        <v>26</v>
      </c>
      <c r="P6" s="16" t="s">
        <v>6</v>
      </c>
      <c r="Q6" s="16" t="s">
        <v>6</v>
      </c>
      <c r="R6" s="16" t="s">
        <v>6</v>
      </c>
      <c r="S6" s="16" t="s">
        <v>6</v>
      </c>
      <c r="T6" s="16" t="s">
        <v>6</v>
      </c>
      <c r="U6" s="16" t="s">
        <v>6</v>
      </c>
    </row>
    <row r="7" spans="1:21" ht="15.75" thickBot="1" x14ac:dyDescent="0.3">
      <c r="A7" s="6" t="s">
        <v>4</v>
      </c>
      <c r="B7" s="11" t="s">
        <v>6</v>
      </c>
      <c r="C7" s="11" t="s">
        <v>6</v>
      </c>
      <c r="D7" s="11"/>
      <c r="E7" s="11"/>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29.28515625" bestFit="1" customWidth="1"/>
    <col min="12" max="12" width="5" bestFit="1" customWidth="1"/>
    <col min="13" max="13" width="2.42578125" bestFit="1" customWidth="1"/>
  </cols>
  <sheetData>
    <row r="1" spans="1:13" x14ac:dyDescent="0.25">
      <c r="A1" s="2" t="str">
        <f>HYPERLINK("#u414!a1","Tilbage til Ingeniør (tek.), kand.")</f>
        <v>Tilbage til Ingeniør (tek.), kand.</v>
      </c>
    </row>
    <row r="2" spans="1:13" ht="15.75" thickBot="1" x14ac:dyDescent="0.3">
      <c r="A2" s="1" t="s">
        <v>293</v>
      </c>
      <c r="B2" s="1"/>
    </row>
    <row r="3" spans="1:13" x14ac:dyDescent="0.25">
      <c r="A3" s="3"/>
      <c r="B3" s="7"/>
      <c r="C3" s="7"/>
      <c r="D3" s="7"/>
      <c r="E3" s="7"/>
      <c r="F3" s="7"/>
      <c r="G3" s="7"/>
      <c r="H3" s="7"/>
      <c r="I3" s="7"/>
      <c r="J3" s="7"/>
      <c r="K3" s="7"/>
      <c r="L3" s="7">
        <v>2007</v>
      </c>
      <c r="M3" s="7"/>
    </row>
    <row r="4" spans="1:13" x14ac:dyDescent="0.25">
      <c r="A4" s="4"/>
      <c r="B4" s="8"/>
      <c r="C4" s="8"/>
      <c r="D4" s="8"/>
      <c r="E4" s="8"/>
      <c r="F4" s="8"/>
      <c r="G4" s="8"/>
      <c r="H4" s="8"/>
      <c r="I4" s="8"/>
      <c r="J4" s="8"/>
      <c r="K4" s="8"/>
      <c r="L4" s="8" t="s">
        <v>1</v>
      </c>
      <c r="M4" s="8" t="s">
        <v>2</v>
      </c>
    </row>
    <row r="5" spans="1:13" ht="15.75" thickBot="1" x14ac:dyDescent="0.3">
      <c r="A5" s="6" t="s">
        <v>40</v>
      </c>
      <c r="B5" s="11"/>
      <c r="C5" s="11"/>
      <c r="D5" s="11"/>
      <c r="E5" s="11"/>
      <c r="F5" s="11"/>
      <c r="G5" s="11"/>
      <c r="H5" s="11"/>
      <c r="I5" s="11"/>
      <c r="J5" s="11"/>
      <c r="K5" s="11"/>
      <c r="L5" s="11" t="s">
        <v>6</v>
      </c>
      <c r="M5" s="11" t="s">
        <v>6</v>
      </c>
    </row>
  </sheetData>
  <sortState ref="A5:M5">
    <sortCondition ref="A1"/>
  </sortState>
  <pageMargins left="0.7" right="0.7" top="0.75" bottom="0.75" header="0.3" footer="0.3"/>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9.28515625" bestFit="1" customWidth="1"/>
    <col min="2" max="2" width="5" bestFit="1" customWidth="1"/>
    <col min="3" max="3" width="3" bestFit="1" customWidth="1"/>
    <col min="4" max="4" width="5" bestFit="1" customWidth="1"/>
    <col min="5" max="5" width="3" bestFit="1" customWidth="1"/>
    <col min="6" max="6" width="5" bestFit="1" customWidth="1"/>
    <col min="7" max="7" width="4"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292</v>
      </c>
      <c r="B2" s="1"/>
    </row>
    <row r="3" spans="1:21" x14ac:dyDescent="0.25">
      <c r="A3" s="3"/>
      <c r="B3" s="7">
        <v>2002</v>
      </c>
      <c r="C3" s="7"/>
      <c r="D3" s="7">
        <v>2003</v>
      </c>
      <c r="E3" s="7"/>
      <c r="F3" s="7">
        <v>2004</v>
      </c>
      <c r="G3" s="7"/>
      <c r="H3" s="7"/>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c r="I4" s="8"/>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0.1</v>
      </c>
      <c r="C5" s="13">
        <v>30</v>
      </c>
      <c r="D5" s="12">
        <v>0.05</v>
      </c>
      <c r="E5" s="13">
        <v>76</v>
      </c>
      <c r="F5" s="12">
        <v>0.02</v>
      </c>
      <c r="G5" s="13">
        <v>107</v>
      </c>
      <c r="H5" s="13"/>
      <c r="I5" s="13"/>
      <c r="J5" s="13"/>
      <c r="K5" s="13"/>
      <c r="L5" s="13"/>
      <c r="M5" s="13"/>
      <c r="N5" s="13"/>
      <c r="O5" s="13"/>
      <c r="P5" s="13"/>
      <c r="Q5" s="13"/>
      <c r="R5" s="13"/>
      <c r="S5" s="13"/>
      <c r="T5" s="13"/>
      <c r="U5" s="13"/>
    </row>
    <row r="6" spans="1:21" x14ac:dyDescent="0.25">
      <c r="A6" s="14" t="s">
        <v>40</v>
      </c>
      <c r="B6" s="16"/>
      <c r="C6" s="16"/>
      <c r="D6" s="16"/>
      <c r="E6" s="16"/>
      <c r="F6" s="16"/>
      <c r="G6" s="16"/>
      <c r="H6" s="16"/>
      <c r="I6" s="16"/>
      <c r="J6" s="16" t="s">
        <v>6</v>
      </c>
      <c r="K6" s="16" t="s">
        <v>6</v>
      </c>
      <c r="L6" s="16" t="s">
        <v>6</v>
      </c>
      <c r="M6" s="16" t="s">
        <v>6</v>
      </c>
      <c r="N6" s="16"/>
      <c r="O6" s="16"/>
      <c r="P6" s="16"/>
      <c r="Q6" s="16"/>
      <c r="R6" s="16"/>
      <c r="S6" s="16"/>
      <c r="T6" s="16"/>
      <c r="U6" s="16"/>
    </row>
    <row r="7" spans="1:21" ht="15.75" thickBot="1" x14ac:dyDescent="0.3">
      <c r="A7" s="6" t="s">
        <v>7</v>
      </c>
      <c r="B7" s="11"/>
      <c r="C7" s="11"/>
      <c r="D7" s="11"/>
      <c r="E7" s="11"/>
      <c r="F7" s="11"/>
      <c r="G7" s="11"/>
      <c r="H7" s="11"/>
      <c r="I7" s="11"/>
      <c r="J7" s="10">
        <v>0.01</v>
      </c>
      <c r="K7" s="11">
        <v>46</v>
      </c>
      <c r="L7" s="10">
        <v>0</v>
      </c>
      <c r="M7" s="11">
        <v>19</v>
      </c>
      <c r="N7" s="10">
        <v>0</v>
      </c>
      <c r="O7" s="11">
        <v>20</v>
      </c>
      <c r="P7" s="10">
        <v>0.09</v>
      </c>
      <c r="Q7" s="11">
        <v>18</v>
      </c>
      <c r="R7" s="10">
        <v>0.05</v>
      </c>
      <c r="S7" s="11">
        <v>18</v>
      </c>
      <c r="T7" s="10">
        <v>0.05</v>
      </c>
      <c r="U7" s="11">
        <v>18</v>
      </c>
    </row>
  </sheetData>
  <sortState ref="A5:U7">
    <sortCondition ref="A1"/>
  </sortState>
  <pageMargins left="0.7" right="0.7" top="0.75" bottom="0.75" header="0.3" footer="0.3"/>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9.28515625" bestFit="1" customWidth="1"/>
    <col min="2" max="2" width="5" bestFit="1" customWidth="1"/>
    <col min="3" max="3" width="2.42578125" bestFit="1" customWidth="1"/>
    <col min="6" max="6" width="5" bestFit="1" customWidth="1"/>
    <col min="7" max="7" width="2.42578125" bestFit="1" customWidth="1"/>
    <col min="12" max="12" width="5" bestFit="1" customWidth="1"/>
    <col min="13" max="13"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291</v>
      </c>
      <c r="B2" s="1"/>
    </row>
    <row r="3" spans="1:21" x14ac:dyDescent="0.25">
      <c r="A3" s="3"/>
      <c r="B3" s="7">
        <v>2002</v>
      </c>
      <c r="C3" s="7"/>
      <c r="D3" s="7"/>
      <c r="E3" s="7"/>
      <c r="F3" s="7">
        <v>2004</v>
      </c>
      <c r="G3" s="7"/>
      <c r="H3" s="7"/>
      <c r="I3" s="7"/>
      <c r="J3" s="7"/>
      <c r="K3" s="7"/>
      <c r="L3" s="7">
        <v>2007</v>
      </c>
      <c r="M3" s="7"/>
      <c r="N3" s="7"/>
      <c r="O3" s="7"/>
      <c r="P3" s="7">
        <v>2009</v>
      </c>
      <c r="Q3" s="7"/>
      <c r="R3" s="7">
        <v>2010</v>
      </c>
      <c r="S3" s="7"/>
      <c r="T3" s="7">
        <v>2011</v>
      </c>
      <c r="U3" s="7"/>
    </row>
    <row r="4" spans="1:21" x14ac:dyDescent="0.25">
      <c r="A4" s="4"/>
      <c r="B4" s="8" t="s">
        <v>1</v>
      </c>
      <c r="C4" s="8" t="s">
        <v>2</v>
      </c>
      <c r="D4" s="8"/>
      <c r="E4" s="8"/>
      <c r="F4" s="8" t="s">
        <v>1</v>
      </c>
      <c r="G4" s="8" t="s">
        <v>2</v>
      </c>
      <c r="H4" s="8"/>
      <c r="I4" s="8"/>
      <c r="J4" s="8"/>
      <c r="K4" s="8"/>
      <c r="L4" s="8" t="s">
        <v>1</v>
      </c>
      <c r="M4" s="8" t="s">
        <v>2</v>
      </c>
      <c r="N4" s="8"/>
      <c r="O4" s="8"/>
      <c r="P4" s="8" t="s">
        <v>1</v>
      </c>
      <c r="Q4" s="8" t="s">
        <v>2</v>
      </c>
      <c r="R4" s="8" t="s">
        <v>1</v>
      </c>
      <c r="S4" s="8" t="s">
        <v>2</v>
      </c>
      <c r="T4" s="8" t="s">
        <v>1</v>
      </c>
      <c r="U4" s="8" t="s">
        <v>2</v>
      </c>
    </row>
    <row r="5" spans="1:21" x14ac:dyDescent="0.25">
      <c r="A5" t="s">
        <v>11</v>
      </c>
      <c r="B5" s="13" t="s">
        <v>6</v>
      </c>
      <c r="C5" s="13" t="s">
        <v>6</v>
      </c>
      <c r="D5" s="13"/>
      <c r="E5" s="13"/>
      <c r="F5" s="13" t="s">
        <v>6</v>
      </c>
      <c r="G5" s="13" t="s">
        <v>6</v>
      </c>
      <c r="H5" s="13"/>
      <c r="I5" s="13"/>
      <c r="J5" s="13"/>
      <c r="K5" s="13"/>
      <c r="L5" s="13"/>
      <c r="M5" s="13"/>
      <c r="N5" s="13"/>
      <c r="O5" s="13"/>
      <c r="P5" s="13"/>
      <c r="Q5" s="13"/>
      <c r="R5" s="13"/>
      <c r="S5" s="13"/>
      <c r="T5" s="13"/>
      <c r="U5" s="13"/>
    </row>
    <row r="6" spans="1:21" x14ac:dyDescent="0.25">
      <c r="A6" s="14" t="s">
        <v>40</v>
      </c>
      <c r="B6" s="16"/>
      <c r="C6" s="16"/>
      <c r="D6" s="16"/>
      <c r="E6" s="16"/>
      <c r="F6" s="16"/>
      <c r="G6" s="16"/>
      <c r="H6" s="16"/>
      <c r="I6" s="16"/>
      <c r="J6" s="16"/>
      <c r="K6" s="16"/>
      <c r="L6" s="16" t="s">
        <v>6</v>
      </c>
      <c r="M6" s="16" t="s">
        <v>6</v>
      </c>
      <c r="N6" s="16"/>
      <c r="O6" s="16"/>
      <c r="P6" s="16"/>
      <c r="Q6" s="16"/>
      <c r="R6" s="16"/>
      <c r="S6" s="16"/>
      <c r="T6" s="16"/>
      <c r="U6" s="16"/>
    </row>
    <row r="7" spans="1:21" ht="15.75" thickBot="1" x14ac:dyDescent="0.3">
      <c r="A7" s="6" t="s">
        <v>7</v>
      </c>
      <c r="B7" s="11"/>
      <c r="C7" s="11"/>
      <c r="D7" s="11"/>
      <c r="E7" s="11"/>
      <c r="F7" s="11"/>
      <c r="G7" s="11"/>
      <c r="H7" s="11"/>
      <c r="I7" s="11"/>
      <c r="J7" s="11"/>
      <c r="K7" s="11"/>
      <c r="L7" s="11"/>
      <c r="M7" s="11"/>
      <c r="N7" s="11"/>
      <c r="O7" s="11"/>
      <c r="P7" s="11" t="s">
        <v>6</v>
      </c>
      <c r="Q7" s="11" t="s">
        <v>6</v>
      </c>
      <c r="R7" s="11" t="s">
        <v>6</v>
      </c>
      <c r="S7" s="11" t="s">
        <v>6</v>
      </c>
      <c r="T7" s="10">
        <v>0.09</v>
      </c>
      <c r="U7" s="11">
        <v>22</v>
      </c>
    </row>
  </sheetData>
  <sortState ref="A5:U7">
    <sortCondition ref="A1"/>
  </sortState>
  <pageMargins left="0.7" right="0.7" top="0.75" bottom="0.75" header="0.3" footer="0.3"/>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28515625"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HYPERLINK("#u414!a1","Tilbage til Ingeniør (tek.), kand.")</f>
        <v>Tilbage til Ingeniør (tek.), kand.</v>
      </c>
    </row>
    <row r="2" spans="1:21" ht="15.75" thickBot="1" x14ac:dyDescent="0.3">
      <c r="A2" s="1" t="s">
        <v>290</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1"/>
      <c r="C5" s="11"/>
      <c r="D5" s="11"/>
      <c r="E5" s="11"/>
      <c r="F5" s="10">
        <v>7.0000000000000007E-2</v>
      </c>
      <c r="G5" s="11">
        <v>12</v>
      </c>
      <c r="H5" s="10">
        <v>0.05</v>
      </c>
      <c r="I5" s="11">
        <v>15</v>
      </c>
      <c r="J5" s="10">
        <v>0.12</v>
      </c>
      <c r="K5" s="11">
        <v>16</v>
      </c>
      <c r="L5" s="10">
        <v>0.03</v>
      </c>
      <c r="M5" s="11">
        <v>19</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9.285156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3" bestFit="1" customWidth="1"/>
    <col min="20" max="20" width="5" bestFit="1" customWidth="1"/>
    <col min="21" max="21" width="3" bestFit="1" customWidth="1"/>
  </cols>
  <sheetData>
    <row r="1" spans="1:21" x14ac:dyDescent="0.25">
      <c r="A1" s="2" t="str">
        <f>HYPERLINK("#u414!a1","Tilbage til Ingeniør (tek.), kand.")</f>
        <v>Tilbage til Ingeniør (tek.), kand.</v>
      </c>
    </row>
    <row r="2" spans="1:21" ht="15.75" thickBot="1" x14ac:dyDescent="0.3">
      <c r="A2" s="1" t="s">
        <v>289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0.11</v>
      </c>
      <c r="C5" s="13">
        <v>57</v>
      </c>
      <c r="D5" s="12">
        <v>0.14000000000000001</v>
      </c>
      <c r="E5" s="13">
        <v>105</v>
      </c>
      <c r="F5" s="12">
        <v>0.08</v>
      </c>
      <c r="G5" s="13">
        <v>160</v>
      </c>
      <c r="H5" s="12">
        <v>0.02</v>
      </c>
      <c r="I5" s="13">
        <v>313</v>
      </c>
      <c r="J5" s="12">
        <v>0.02</v>
      </c>
      <c r="K5" s="13">
        <v>272</v>
      </c>
      <c r="L5" s="12">
        <v>0.01</v>
      </c>
      <c r="M5" s="13">
        <v>372</v>
      </c>
      <c r="N5" s="12">
        <v>0.05</v>
      </c>
      <c r="O5" s="13">
        <v>292</v>
      </c>
      <c r="P5" s="12">
        <v>0.09</v>
      </c>
      <c r="Q5" s="13">
        <v>167</v>
      </c>
      <c r="R5" s="13"/>
      <c r="S5" s="13"/>
      <c r="T5" s="13"/>
      <c r="U5" s="13"/>
    </row>
    <row r="6" spans="1:21" x14ac:dyDescent="0.25">
      <c r="A6" s="14" t="s">
        <v>40</v>
      </c>
      <c r="B6" s="15">
        <v>0.04</v>
      </c>
      <c r="C6" s="16">
        <v>44</v>
      </c>
      <c r="D6" s="15">
        <v>0.09</v>
      </c>
      <c r="E6" s="16">
        <v>16</v>
      </c>
      <c r="F6" s="15">
        <v>0</v>
      </c>
      <c r="G6" s="16">
        <v>30</v>
      </c>
      <c r="H6" s="15">
        <v>0</v>
      </c>
      <c r="I6" s="16">
        <v>35</v>
      </c>
      <c r="J6" s="15">
        <v>0</v>
      </c>
      <c r="K6" s="16">
        <v>32</v>
      </c>
      <c r="L6" s="15">
        <v>0.01</v>
      </c>
      <c r="M6" s="16">
        <v>31</v>
      </c>
      <c r="N6" s="15">
        <v>0.01</v>
      </c>
      <c r="O6" s="16">
        <v>30</v>
      </c>
      <c r="P6" s="15">
        <v>0.14000000000000001</v>
      </c>
      <c r="Q6" s="16">
        <v>33</v>
      </c>
      <c r="R6" s="15">
        <v>0.05</v>
      </c>
      <c r="S6" s="16">
        <v>32</v>
      </c>
      <c r="T6" s="15">
        <v>0.1</v>
      </c>
      <c r="U6" s="16">
        <v>86</v>
      </c>
    </row>
    <row r="7" spans="1:21" ht="15.75" thickBot="1" x14ac:dyDescent="0.3">
      <c r="A7" s="6" t="s">
        <v>4</v>
      </c>
      <c r="B7" s="10">
        <v>0.09</v>
      </c>
      <c r="C7" s="11">
        <v>11</v>
      </c>
      <c r="D7" s="11"/>
      <c r="E7" s="11"/>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HYPERLINK("#u412!a1","Tilbage til Fysik/kemi (nat.), kand.")</f>
        <v>Tilbage til Fysik/kemi (nat.), kand.</v>
      </c>
    </row>
    <row r="2" spans="1:21" ht="15.75" thickBot="1" x14ac:dyDescent="0.3">
      <c r="A2" s="1" t="s">
        <v>288</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c r="C5" s="16"/>
      <c r="D5" s="16"/>
      <c r="E5" s="16"/>
      <c r="F5" s="16"/>
      <c r="G5" s="16"/>
      <c r="H5" s="16"/>
      <c r="I5" s="16"/>
      <c r="J5" s="16" t="s">
        <v>6</v>
      </c>
      <c r="K5" s="16" t="s">
        <v>6</v>
      </c>
      <c r="L5" s="16" t="s">
        <v>6</v>
      </c>
      <c r="M5" s="16" t="s">
        <v>6</v>
      </c>
      <c r="N5" s="16" t="s">
        <v>6</v>
      </c>
      <c r="O5" s="16" t="s">
        <v>6</v>
      </c>
      <c r="P5" s="15">
        <v>0.01</v>
      </c>
      <c r="Q5" s="16">
        <v>24</v>
      </c>
      <c r="R5" s="15">
        <v>0.02</v>
      </c>
      <c r="S5" s="16">
        <v>13</v>
      </c>
      <c r="T5" s="15">
        <v>7.0000000000000007E-2</v>
      </c>
      <c r="U5" s="16">
        <v>25</v>
      </c>
    </row>
    <row r="6" spans="1:21" ht="15.75" thickBot="1" x14ac:dyDescent="0.3">
      <c r="A6" s="6" t="s">
        <v>7</v>
      </c>
      <c r="B6" s="11"/>
      <c r="C6" s="11"/>
      <c r="D6" s="11"/>
      <c r="E6" s="11"/>
      <c r="F6" s="11"/>
      <c r="G6" s="11"/>
      <c r="H6" s="11"/>
      <c r="I6" s="11"/>
      <c r="J6" s="11"/>
      <c r="K6" s="11"/>
      <c r="L6" s="11" t="s">
        <v>6</v>
      </c>
      <c r="M6" s="11" t="s">
        <v>6</v>
      </c>
      <c r="N6" s="10">
        <v>0</v>
      </c>
      <c r="O6" s="11">
        <v>13</v>
      </c>
      <c r="P6" s="10">
        <v>0.02</v>
      </c>
      <c r="Q6" s="11">
        <v>30</v>
      </c>
      <c r="R6" s="10">
        <v>0.02</v>
      </c>
      <c r="S6" s="11">
        <v>26</v>
      </c>
      <c r="T6" s="10">
        <v>0.03</v>
      </c>
      <c r="U6" s="11">
        <v>24</v>
      </c>
    </row>
  </sheetData>
  <sortState ref="A5:U6">
    <sortCondition ref="A1"/>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heetViews>
  <sheetFormatPr defaultRowHeight="15" x14ac:dyDescent="0.25"/>
  <cols>
    <col min="1" max="1" width="41.14062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61</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183</v>
      </c>
      <c r="B5" s="17" t="str">
        <f>HYPERLINK("#u51920000i!a1","Hoved institution")</f>
        <v>Hoved institution</v>
      </c>
      <c r="C5" s="12">
        <v>0</v>
      </c>
      <c r="D5" s="13">
        <v>72</v>
      </c>
      <c r="E5" s="12">
        <v>0</v>
      </c>
      <c r="F5" s="13">
        <v>98</v>
      </c>
      <c r="G5" s="12">
        <v>0</v>
      </c>
      <c r="H5" s="13">
        <v>76</v>
      </c>
      <c r="I5" s="12">
        <v>0</v>
      </c>
      <c r="J5" s="13">
        <v>76</v>
      </c>
      <c r="K5" s="12">
        <v>0</v>
      </c>
      <c r="L5" s="13">
        <v>60</v>
      </c>
      <c r="M5" s="12">
        <v>0</v>
      </c>
      <c r="N5" s="13">
        <v>50</v>
      </c>
      <c r="O5" s="13" t="s">
        <v>6</v>
      </c>
      <c r="P5" s="13" t="s">
        <v>6</v>
      </c>
      <c r="Q5" s="13"/>
      <c r="R5" s="13"/>
      <c r="S5" s="13"/>
      <c r="T5" s="13"/>
      <c r="U5" s="13"/>
      <c r="V5" s="13"/>
    </row>
    <row r="6" spans="1:22" x14ac:dyDescent="0.25">
      <c r="A6" t="s">
        <v>184</v>
      </c>
      <c r="B6" s="17" t="str">
        <f>HYPERLINK("#u51930000i!a1","Hoved institution")</f>
        <v>Hoved institution</v>
      </c>
      <c r="C6" s="12">
        <v>0</v>
      </c>
      <c r="D6" s="13">
        <v>34</v>
      </c>
      <c r="E6" s="12">
        <v>0.01</v>
      </c>
      <c r="F6" s="13">
        <v>65</v>
      </c>
      <c r="G6" s="12">
        <v>0</v>
      </c>
      <c r="H6" s="13">
        <v>74</v>
      </c>
      <c r="I6" s="12">
        <v>0.01</v>
      </c>
      <c r="J6" s="13">
        <v>94</v>
      </c>
      <c r="K6" s="12">
        <v>0</v>
      </c>
      <c r="L6" s="13">
        <v>41</v>
      </c>
      <c r="M6" s="12">
        <v>0</v>
      </c>
      <c r="N6" s="13">
        <v>52</v>
      </c>
      <c r="O6" s="12">
        <v>0</v>
      </c>
      <c r="P6" s="13">
        <v>96</v>
      </c>
      <c r="Q6" s="12">
        <v>0.01</v>
      </c>
      <c r="R6" s="13">
        <v>77</v>
      </c>
      <c r="S6" s="12">
        <v>0</v>
      </c>
      <c r="T6" s="13">
        <v>16</v>
      </c>
      <c r="U6" s="13" t="s">
        <v>6</v>
      </c>
      <c r="V6" s="13" t="s">
        <v>6</v>
      </c>
    </row>
    <row r="7" spans="1:22" x14ac:dyDescent="0.25">
      <c r="A7" t="s">
        <v>182</v>
      </c>
      <c r="B7" s="17" t="str">
        <f>HYPERLINK("#u51880000i!a1","Hoved institution")</f>
        <v>Hoved institution</v>
      </c>
      <c r="C7" s="13"/>
      <c r="D7" s="13"/>
      <c r="E7" s="13"/>
      <c r="F7" s="13"/>
      <c r="G7" s="13"/>
      <c r="H7" s="13"/>
      <c r="I7" s="13"/>
      <c r="J7" s="13"/>
      <c r="K7" s="13"/>
      <c r="L7" s="13"/>
      <c r="M7" s="13"/>
      <c r="N7" s="13"/>
      <c r="O7" s="13"/>
      <c r="P7" s="13"/>
      <c r="Q7" s="13" t="s">
        <v>6</v>
      </c>
      <c r="R7" s="13" t="s">
        <v>6</v>
      </c>
      <c r="S7" s="12">
        <v>0</v>
      </c>
      <c r="T7" s="13">
        <v>86</v>
      </c>
      <c r="U7" s="13"/>
      <c r="V7" s="13"/>
    </row>
    <row r="8" spans="1:22" x14ac:dyDescent="0.25">
      <c r="A8" s="14" t="s">
        <v>189</v>
      </c>
      <c r="B8" s="18" t="str">
        <f>HYPERLINK("#u52270000i!a1","Hoved institution")</f>
        <v>Hoved institution</v>
      </c>
      <c r="C8" s="16"/>
      <c r="D8" s="16"/>
      <c r="E8" s="16"/>
      <c r="F8" s="16"/>
      <c r="G8" s="16"/>
      <c r="H8" s="16"/>
      <c r="I8" s="16"/>
      <c r="J8" s="16"/>
      <c r="K8" s="16"/>
      <c r="L8" s="16"/>
      <c r="M8" s="16"/>
      <c r="N8" s="16"/>
      <c r="O8" s="16"/>
      <c r="P8" s="16"/>
      <c r="Q8" s="16"/>
      <c r="R8" s="16"/>
      <c r="S8" s="16"/>
      <c r="T8" s="16"/>
      <c r="U8" s="15">
        <v>0</v>
      </c>
      <c r="V8" s="16">
        <v>73</v>
      </c>
    </row>
    <row r="9" spans="1:22" x14ac:dyDescent="0.25">
      <c r="A9" t="s">
        <v>187</v>
      </c>
      <c r="B9" s="17" t="str">
        <f>HYPERLINK("#u52220000i!a1","Hoved institution")</f>
        <v>Hoved institution</v>
      </c>
      <c r="C9" s="13"/>
      <c r="D9" s="13"/>
      <c r="E9" s="13"/>
      <c r="F9" s="13"/>
      <c r="G9" s="13"/>
      <c r="H9" s="13"/>
      <c r="I9" s="13"/>
      <c r="J9" s="13"/>
      <c r="K9" s="12">
        <v>0</v>
      </c>
      <c r="L9" s="13">
        <v>17</v>
      </c>
      <c r="M9" s="12">
        <v>0</v>
      </c>
      <c r="N9" s="13">
        <v>20</v>
      </c>
      <c r="O9" s="12">
        <v>0</v>
      </c>
      <c r="P9" s="13">
        <v>32</v>
      </c>
      <c r="Q9" s="12">
        <v>0</v>
      </c>
      <c r="R9" s="13">
        <v>87</v>
      </c>
      <c r="S9" s="12">
        <v>0.01</v>
      </c>
      <c r="T9" s="13">
        <v>100</v>
      </c>
      <c r="U9" s="12">
        <v>0</v>
      </c>
      <c r="V9" s="13">
        <v>139</v>
      </c>
    </row>
    <row r="10" spans="1:22" x14ac:dyDescent="0.25">
      <c r="A10" t="s">
        <v>186</v>
      </c>
      <c r="B10" s="17" t="str">
        <f>HYPERLINK("#u51950000i!a1","Hoved institution")</f>
        <v>Hoved institution</v>
      </c>
      <c r="C10" s="12">
        <v>0.09</v>
      </c>
      <c r="D10" s="13">
        <v>34</v>
      </c>
      <c r="E10" s="13" t="s">
        <v>6</v>
      </c>
      <c r="F10" s="13" t="s">
        <v>6</v>
      </c>
      <c r="G10" s="13"/>
      <c r="H10" s="13"/>
      <c r="I10" s="13"/>
      <c r="J10" s="13"/>
      <c r="K10" s="13"/>
      <c r="L10" s="13"/>
      <c r="M10" s="13"/>
      <c r="N10" s="13"/>
      <c r="O10" s="13"/>
      <c r="P10" s="13"/>
      <c r="Q10" s="13"/>
      <c r="R10" s="13"/>
      <c r="S10" s="13"/>
      <c r="T10" s="13"/>
      <c r="U10" s="13"/>
      <c r="V10" s="13"/>
    </row>
    <row r="11" spans="1:22" x14ac:dyDescent="0.25">
      <c r="A11" t="s">
        <v>188</v>
      </c>
      <c r="B11" s="17" t="str">
        <f>HYPERLINK("#u52260000i!a1","Hoved institution")</f>
        <v>Hoved institution</v>
      </c>
      <c r="C11" s="13"/>
      <c r="D11" s="13"/>
      <c r="E11" s="13"/>
      <c r="F11" s="13"/>
      <c r="G11" s="13"/>
      <c r="H11" s="13"/>
      <c r="I11" s="13"/>
      <c r="J11" s="13"/>
      <c r="K11" s="13"/>
      <c r="L11" s="13"/>
      <c r="M11" s="13"/>
      <c r="N11" s="13"/>
      <c r="O11" s="13"/>
      <c r="P11" s="13"/>
      <c r="Q11" s="13"/>
      <c r="R11" s="13"/>
      <c r="S11" s="12">
        <v>0.02</v>
      </c>
      <c r="T11" s="13">
        <v>15</v>
      </c>
      <c r="U11" s="13"/>
      <c r="V11" s="13"/>
    </row>
    <row r="12" spans="1:22" ht="15.75" thickBot="1" x14ac:dyDescent="0.3">
      <c r="A12" s="6" t="s">
        <v>185</v>
      </c>
      <c r="B12" s="9" t="str">
        <f>HYPERLINK("#u51940000i!a1","Hoved institution")</f>
        <v>Hoved institution</v>
      </c>
      <c r="C12" s="11"/>
      <c r="D12" s="11"/>
      <c r="E12" s="11"/>
      <c r="F12" s="11"/>
      <c r="G12" s="11" t="s">
        <v>6</v>
      </c>
      <c r="H12" s="11" t="s">
        <v>6</v>
      </c>
      <c r="I12" s="10">
        <v>0</v>
      </c>
      <c r="J12" s="11">
        <v>62</v>
      </c>
      <c r="K12" s="11" t="s">
        <v>6</v>
      </c>
      <c r="L12" s="11" t="s">
        <v>6</v>
      </c>
      <c r="M12" s="11"/>
      <c r="N12" s="11"/>
      <c r="O12" s="11"/>
      <c r="P12" s="11"/>
      <c r="Q12" s="11"/>
      <c r="R12" s="11"/>
      <c r="S12" s="11"/>
      <c r="T12" s="11"/>
      <c r="U12" s="11"/>
      <c r="V12" s="11"/>
    </row>
  </sheetData>
  <sortState ref="A5:V12">
    <sortCondition ref="A1"/>
  </sortState>
  <pageMargins left="0.7" right="0.7" top="0.75" bottom="0.75" header="0.3" footer="0.3"/>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6" max="16" width="5" bestFit="1" customWidth="1"/>
    <col min="17" max="17" width="2.42578125" bestFit="1" customWidth="1"/>
  </cols>
  <sheetData>
    <row r="1" spans="1:17" x14ac:dyDescent="0.25">
      <c r="A1" s="2" t="str">
        <f>HYPERLINK("#u412!a1","Tilbage til Fysik/kemi (nat.), kand.")</f>
        <v>Tilbage til Fysik/kemi (nat.), kand.</v>
      </c>
    </row>
    <row r="2" spans="1:17" ht="15.75" thickBot="1" x14ac:dyDescent="0.3">
      <c r="A2" s="1" t="s">
        <v>283</v>
      </c>
      <c r="B2" s="1"/>
    </row>
    <row r="3" spans="1:17" x14ac:dyDescent="0.25">
      <c r="A3" s="3"/>
      <c r="B3" s="7">
        <v>2002</v>
      </c>
      <c r="C3" s="7"/>
      <c r="D3" s="7">
        <v>2003</v>
      </c>
      <c r="E3" s="7"/>
      <c r="F3" s="7">
        <v>2004</v>
      </c>
      <c r="G3" s="7"/>
      <c r="H3" s="7"/>
      <c r="I3" s="7"/>
      <c r="J3" s="7"/>
      <c r="K3" s="7"/>
      <c r="L3" s="7"/>
      <c r="M3" s="7"/>
      <c r="N3" s="7"/>
      <c r="O3" s="7"/>
      <c r="P3" s="7">
        <v>2009</v>
      </c>
      <c r="Q3" s="7"/>
    </row>
    <row r="4" spans="1:17" x14ac:dyDescent="0.25">
      <c r="A4" s="4"/>
      <c r="B4" s="8" t="s">
        <v>1</v>
      </c>
      <c r="C4" s="8" t="s">
        <v>2</v>
      </c>
      <c r="D4" s="8" t="s">
        <v>1</v>
      </c>
      <c r="E4" s="8" t="s">
        <v>2</v>
      </c>
      <c r="F4" s="8" t="s">
        <v>1</v>
      </c>
      <c r="G4" s="8" t="s">
        <v>2</v>
      </c>
      <c r="H4" s="8"/>
      <c r="I4" s="8"/>
      <c r="J4" s="8"/>
      <c r="K4" s="8"/>
      <c r="L4" s="8"/>
      <c r="M4" s="8"/>
      <c r="N4" s="8"/>
      <c r="O4" s="8"/>
      <c r="P4" s="8" t="s">
        <v>1</v>
      </c>
      <c r="Q4" s="8" t="s">
        <v>2</v>
      </c>
    </row>
    <row r="5" spans="1:17" x14ac:dyDescent="0.25">
      <c r="A5" s="14" t="s">
        <v>27</v>
      </c>
      <c r="B5" s="16" t="s">
        <v>6</v>
      </c>
      <c r="C5" s="16" t="s">
        <v>6</v>
      </c>
      <c r="D5" s="16"/>
      <c r="E5" s="16"/>
      <c r="F5" s="16"/>
      <c r="G5" s="16"/>
      <c r="H5" s="16"/>
      <c r="I5" s="16"/>
      <c r="J5" s="16"/>
      <c r="K5" s="16"/>
      <c r="L5" s="16"/>
      <c r="M5" s="16"/>
      <c r="N5" s="16"/>
      <c r="O5" s="16"/>
      <c r="P5" s="16"/>
      <c r="Q5" s="16"/>
    </row>
    <row r="6" spans="1:17" ht="15.75" thickBot="1" x14ac:dyDescent="0.3">
      <c r="A6" s="6" t="s">
        <v>7</v>
      </c>
      <c r="B6" s="11"/>
      <c r="C6" s="11"/>
      <c r="D6" s="11" t="s">
        <v>6</v>
      </c>
      <c r="E6" s="11" t="s">
        <v>6</v>
      </c>
      <c r="F6" s="11" t="s">
        <v>6</v>
      </c>
      <c r="G6" s="11" t="s">
        <v>6</v>
      </c>
      <c r="H6" s="11"/>
      <c r="I6" s="11"/>
      <c r="J6" s="11"/>
      <c r="K6" s="11"/>
      <c r="L6" s="11"/>
      <c r="M6" s="11"/>
      <c r="N6" s="11"/>
      <c r="O6" s="11"/>
      <c r="P6" s="11" t="s">
        <v>6</v>
      </c>
      <c r="Q6" s="11" t="s">
        <v>6</v>
      </c>
    </row>
  </sheetData>
  <sortState ref="A5:Q6">
    <sortCondition ref="A1"/>
  </sortState>
  <pageMargins left="0.7" right="0.7" top="0.75" bottom="0.75" header="0.3" footer="0.3"/>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1.710937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HYPERLINK("#u412!a1","Tilbage til Fysik/kemi (nat.), kand.")</f>
        <v>Tilbage til Fysik/kemi (nat.), kand.</v>
      </c>
    </row>
    <row r="2" spans="1:21" ht="15.75" thickBot="1" x14ac:dyDescent="0.3">
      <c r="A2" s="1" t="s">
        <v>287</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1"/>
      <c r="Q5" s="11"/>
      <c r="R5" s="11" t="s">
        <v>6</v>
      </c>
      <c r="S5" s="11" t="s">
        <v>6</v>
      </c>
      <c r="T5" s="11" t="s">
        <v>6</v>
      </c>
      <c r="U5" s="11" t="s">
        <v>6</v>
      </c>
    </row>
  </sheetData>
  <sortState ref="A5:U5">
    <sortCondition ref="A1"/>
  </sortState>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heetViews>
  <sheetFormatPr defaultRowHeight="15" x14ac:dyDescent="0.25"/>
  <cols>
    <col min="1" max="1" width="31.7109375" bestFit="1" customWidth="1"/>
    <col min="4" max="4" width="5" bestFit="1" customWidth="1"/>
    <col min="5" max="5"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s>
  <sheetData>
    <row r="1" spans="1:13" x14ac:dyDescent="0.25">
      <c r="A1" s="2" t="str">
        <f>HYPERLINK("#u412!a1","Tilbage til Fysik/kemi (nat.), kand.")</f>
        <v>Tilbage til Fysik/kemi (nat.), kand.</v>
      </c>
    </row>
    <row r="2" spans="1:13" ht="15.75" thickBot="1" x14ac:dyDescent="0.3">
      <c r="A2" s="1" t="s">
        <v>286</v>
      </c>
      <c r="B2" s="1"/>
    </row>
    <row r="3" spans="1:13" x14ac:dyDescent="0.25">
      <c r="A3" s="3"/>
      <c r="B3" s="7"/>
      <c r="C3" s="7"/>
      <c r="D3" s="7">
        <v>2003</v>
      </c>
      <c r="E3" s="7"/>
      <c r="F3" s="7"/>
      <c r="G3" s="7"/>
      <c r="H3" s="7">
        <v>2005</v>
      </c>
      <c r="I3" s="7"/>
      <c r="J3" s="7">
        <v>2006</v>
      </c>
      <c r="K3" s="7"/>
      <c r="L3" s="7">
        <v>2007</v>
      </c>
      <c r="M3" s="7"/>
    </row>
    <row r="4" spans="1:13" x14ac:dyDescent="0.25">
      <c r="A4" s="4"/>
      <c r="B4" s="8"/>
      <c r="C4" s="8"/>
      <c r="D4" s="8" t="s">
        <v>1</v>
      </c>
      <c r="E4" s="8" t="s">
        <v>2</v>
      </c>
      <c r="F4" s="8"/>
      <c r="G4" s="8"/>
      <c r="H4" s="8" t="s">
        <v>1</v>
      </c>
      <c r="I4" s="8" t="s">
        <v>2</v>
      </c>
      <c r="J4" s="8" t="s">
        <v>1</v>
      </c>
      <c r="K4" s="8" t="s">
        <v>2</v>
      </c>
      <c r="L4" s="8" t="s">
        <v>1</v>
      </c>
      <c r="M4" s="8" t="s">
        <v>2</v>
      </c>
    </row>
    <row r="5" spans="1:13" ht="15.75" thickBot="1" x14ac:dyDescent="0.3">
      <c r="A5" s="6" t="s">
        <v>7</v>
      </c>
      <c r="B5" s="11"/>
      <c r="C5" s="11"/>
      <c r="D5" s="11" t="s">
        <v>6</v>
      </c>
      <c r="E5" s="11" t="s">
        <v>6</v>
      </c>
      <c r="F5" s="11"/>
      <c r="G5" s="11"/>
      <c r="H5" s="11" t="s">
        <v>6</v>
      </c>
      <c r="I5" s="11" t="s">
        <v>6</v>
      </c>
      <c r="J5" s="11" t="s">
        <v>6</v>
      </c>
      <c r="K5" s="11" t="s">
        <v>6</v>
      </c>
      <c r="L5" s="11" t="s">
        <v>6</v>
      </c>
      <c r="M5" s="11" t="s">
        <v>6</v>
      </c>
    </row>
  </sheetData>
  <sortState ref="A5:M5">
    <sortCondition ref="A1"/>
  </sortState>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HYPERLINK("#u412!a1","Tilbage til Fysik/kemi (nat.), kand.")</f>
        <v>Tilbage til Fysik/kemi (nat.), kand.</v>
      </c>
    </row>
    <row r="2" spans="1:21" ht="15.75" thickBot="1" x14ac:dyDescent="0.3">
      <c r="A2" s="1" t="s">
        <v>285</v>
      </c>
      <c r="B2" s="1"/>
    </row>
    <row r="3" spans="1:21" x14ac:dyDescent="0.25">
      <c r="A3" s="3"/>
      <c r="B3" s="7">
        <v>2002</v>
      </c>
      <c r="C3" s="7"/>
      <c r="D3" s="7">
        <v>2003</v>
      </c>
      <c r="E3" s="7"/>
      <c r="F3" s="7">
        <v>2004</v>
      </c>
      <c r="G3" s="7"/>
      <c r="H3" s="7">
        <v>2005</v>
      </c>
      <c r="I3" s="7"/>
      <c r="J3" s="7">
        <v>2006</v>
      </c>
      <c r="K3" s="7"/>
      <c r="L3" s="7"/>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c r="M4" s="8"/>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t="s">
        <v>6</v>
      </c>
      <c r="I5" s="13" t="s">
        <v>6</v>
      </c>
      <c r="J5" s="13" t="s">
        <v>6</v>
      </c>
      <c r="K5" s="13" t="s">
        <v>6</v>
      </c>
      <c r="L5" s="13"/>
      <c r="M5" s="13"/>
      <c r="N5" s="13" t="s">
        <v>6</v>
      </c>
      <c r="O5" s="13" t="s">
        <v>6</v>
      </c>
      <c r="P5" s="13" t="s">
        <v>6</v>
      </c>
      <c r="Q5" s="13" t="s">
        <v>6</v>
      </c>
      <c r="R5" s="13" t="s">
        <v>6</v>
      </c>
      <c r="S5" s="13" t="s">
        <v>6</v>
      </c>
      <c r="T5" s="13" t="s">
        <v>6</v>
      </c>
      <c r="U5" s="13" t="s">
        <v>6</v>
      </c>
    </row>
    <row r="6" spans="1:21" ht="15.75" thickBot="1" x14ac:dyDescent="0.3">
      <c r="A6" s="6" t="s">
        <v>40</v>
      </c>
      <c r="B6" s="11"/>
      <c r="C6" s="11"/>
      <c r="D6" s="11"/>
      <c r="E6" s="11"/>
      <c r="F6" s="11"/>
      <c r="G6" s="11"/>
      <c r="H6" s="11"/>
      <c r="I6" s="11"/>
      <c r="J6" s="11"/>
      <c r="K6" s="11"/>
      <c r="L6" s="11"/>
      <c r="M6" s="11"/>
      <c r="N6" s="11"/>
      <c r="O6" s="11"/>
      <c r="P6" s="11"/>
      <c r="Q6" s="11"/>
      <c r="R6" s="11" t="s">
        <v>6</v>
      </c>
      <c r="S6" s="11" t="s">
        <v>6</v>
      </c>
      <c r="T6" s="11" t="s">
        <v>6</v>
      </c>
      <c r="U6" s="11" t="s">
        <v>6</v>
      </c>
    </row>
  </sheetData>
  <sortState ref="A5:U6">
    <sortCondition ref="A1"/>
  </sortState>
  <pageMargins left="0.7" right="0.7" top="0.75" bottom="0.75" header="0.3" footer="0.3"/>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HYPERLINK("#u412!a1","Tilbage til Fysik/kemi (nat.), kand.")</f>
        <v>Tilbage til Fysik/kemi (nat.), kand.</v>
      </c>
    </row>
    <row r="2" spans="1:21" ht="15.75" thickBot="1" x14ac:dyDescent="0.3">
      <c r="A2" s="1" t="s">
        <v>284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0.09</v>
      </c>
      <c r="C5" s="13">
        <v>21</v>
      </c>
      <c r="D5" s="12">
        <v>0.04</v>
      </c>
      <c r="E5" s="13">
        <v>17</v>
      </c>
      <c r="F5" s="12">
        <v>0.14000000000000001</v>
      </c>
      <c r="G5" s="13">
        <v>21</v>
      </c>
      <c r="H5" s="12">
        <v>0.06</v>
      </c>
      <c r="I5" s="13">
        <v>17</v>
      </c>
      <c r="J5" s="12">
        <v>0.15</v>
      </c>
      <c r="K5" s="13">
        <v>13</v>
      </c>
      <c r="L5" s="12">
        <v>0.02</v>
      </c>
      <c r="M5" s="13">
        <v>17</v>
      </c>
      <c r="N5" s="12">
        <v>0.05</v>
      </c>
      <c r="O5" s="13">
        <v>20</v>
      </c>
      <c r="P5" s="12">
        <v>0.04</v>
      </c>
      <c r="Q5" s="13">
        <v>17</v>
      </c>
      <c r="R5" s="12">
        <v>0.1</v>
      </c>
      <c r="S5" s="13">
        <v>20</v>
      </c>
      <c r="T5" s="12">
        <v>0.16</v>
      </c>
      <c r="U5" s="13">
        <v>19</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2">
        <v>0.19</v>
      </c>
      <c r="O6" s="13">
        <v>10</v>
      </c>
      <c r="P6" s="13" t="s">
        <v>6</v>
      </c>
      <c r="Q6" s="13" t="s">
        <v>6</v>
      </c>
      <c r="R6" s="13" t="s">
        <v>6</v>
      </c>
      <c r="S6" s="13" t="s">
        <v>6</v>
      </c>
      <c r="T6" s="13" t="s">
        <v>6</v>
      </c>
      <c r="U6" s="13" t="s">
        <v>6</v>
      </c>
    </row>
    <row r="7" spans="1:21" x14ac:dyDescent="0.25">
      <c r="A7" s="14" t="s">
        <v>40</v>
      </c>
      <c r="B7" s="16" t="s">
        <v>6</v>
      </c>
      <c r="C7" s="16" t="s">
        <v>6</v>
      </c>
      <c r="D7" s="15">
        <v>0.16</v>
      </c>
      <c r="E7" s="16">
        <v>28</v>
      </c>
      <c r="F7" s="15">
        <v>7.0000000000000007E-2</v>
      </c>
      <c r="G7" s="16">
        <v>12</v>
      </c>
      <c r="H7" s="15">
        <v>0.09</v>
      </c>
      <c r="I7" s="16">
        <v>18</v>
      </c>
      <c r="J7" s="15">
        <v>0.14000000000000001</v>
      </c>
      <c r="K7" s="16">
        <v>13</v>
      </c>
      <c r="L7" s="15">
        <v>0</v>
      </c>
      <c r="M7" s="16">
        <v>15</v>
      </c>
      <c r="N7" s="15">
        <v>0.02</v>
      </c>
      <c r="O7" s="16">
        <v>18</v>
      </c>
      <c r="P7" s="15">
        <v>0.08</v>
      </c>
      <c r="Q7" s="16">
        <v>16</v>
      </c>
      <c r="R7" s="15">
        <v>0.2</v>
      </c>
      <c r="S7" s="16">
        <v>24</v>
      </c>
      <c r="T7" s="15">
        <v>0.12</v>
      </c>
      <c r="U7" s="16">
        <v>16</v>
      </c>
    </row>
    <row r="8" spans="1:21" ht="15.75" thickBot="1" x14ac:dyDescent="0.3">
      <c r="A8" s="6" t="s">
        <v>7</v>
      </c>
      <c r="B8" s="11" t="s">
        <v>6</v>
      </c>
      <c r="C8" s="11" t="s">
        <v>6</v>
      </c>
      <c r="D8" s="10">
        <v>0.06</v>
      </c>
      <c r="E8" s="11">
        <v>13</v>
      </c>
      <c r="F8" s="10">
        <v>0.13</v>
      </c>
      <c r="G8" s="11">
        <v>12</v>
      </c>
      <c r="H8" s="10">
        <v>0.06</v>
      </c>
      <c r="I8" s="11">
        <v>18</v>
      </c>
      <c r="J8" s="10">
        <v>0.04</v>
      </c>
      <c r="K8" s="11">
        <v>19</v>
      </c>
      <c r="L8" s="10">
        <v>0.01</v>
      </c>
      <c r="M8" s="11">
        <v>30</v>
      </c>
      <c r="N8" s="10">
        <v>0.02</v>
      </c>
      <c r="O8" s="11">
        <v>30</v>
      </c>
      <c r="P8" s="10">
        <v>0.05</v>
      </c>
      <c r="Q8" s="11">
        <v>32</v>
      </c>
      <c r="R8" s="10">
        <v>0.14000000000000001</v>
      </c>
      <c r="S8" s="11">
        <v>36</v>
      </c>
      <c r="T8" s="10">
        <v>0.03</v>
      </c>
      <c r="U8" s="11">
        <v>46</v>
      </c>
    </row>
  </sheetData>
  <sortState ref="A5:U8">
    <sortCondition ref="A1"/>
  </sortState>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HYPERLINK("#u412!a1","Tilbage til Fysik/kemi (nat.), kand.")</f>
        <v>Tilbage til Fysik/kemi (nat.), kand.</v>
      </c>
    </row>
    <row r="2" spans="1:21" ht="15.75" thickBot="1" x14ac:dyDescent="0.3">
      <c r="A2" s="1" t="s">
        <v>283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5">
        <v>0.03</v>
      </c>
      <c r="E5" s="16">
        <v>15</v>
      </c>
      <c r="F5" s="16" t="s">
        <v>6</v>
      </c>
      <c r="G5" s="16" t="s">
        <v>6</v>
      </c>
      <c r="H5" s="16" t="s">
        <v>6</v>
      </c>
      <c r="I5" s="16" t="s">
        <v>6</v>
      </c>
      <c r="J5" s="16" t="s">
        <v>6</v>
      </c>
      <c r="K5" s="16" t="s">
        <v>6</v>
      </c>
      <c r="L5" s="15">
        <v>0.08</v>
      </c>
      <c r="M5" s="16">
        <v>10</v>
      </c>
      <c r="N5" s="16" t="s">
        <v>6</v>
      </c>
      <c r="O5" s="16" t="s">
        <v>6</v>
      </c>
      <c r="P5" s="16" t="s">
        <v>6</v>
      </c>
      <c r="Q5" s="16" t="s">
        <v>6</v>
      </c>
      <c r="R5" s="16" t="s">
        <v>6</v>
      </c>
      <c r="S5" s="16" t="s">
        <v>6</v>
      </c>
      <c r="T5" s="16" t="s">
        <v>6</v>
      </c>
      <c r="U5" s="16" t="s">
        <v>6</v>
      </c>
    </row>
    <row r="6" spans="1:21" ht="15.75" thickBot="1" x14ac:dyDescent="0.3">
      <c r="A6" s="6" t="s">
        <v>7</v>
      </c>
      <c r="B6" s="11"/>
      <c r="C6" s="11"/>
      <c r="D6" s="11"/>
      <c r="E6" s="11"/>
      <c r="F6" s="11"/>
      <c r="G6" s="11"/>
      <c r="H6" s="11"/>
      <c r="I6" s="11"/>
      <c r="J6" s="11"/>
      <c r="K6" s="11"/>
      <c r="L6" s="11"/>
      <c r="M6" s="11"/>
      <c r="N6" s="11"/>
      <c r="O6" s="11"/>
      <c r="P6" s="11" t="s">
        <v>6</v>
      </c>
      <c r="Q6" s="11" t="s">
        <v>6</v>
      </c>
      <c r="R6" s="11"/>
      <c r="S6" s="11"/>
      <c r="T6" s="11" t="s">
        <v>6</v>
      </c>
      <c r="U6" s="11" t="s">
        <v>6</v>
      </c>
    </row>
  </sheetData>
  <sortState ref="A5:U6">
    <sortCondition ref="A1"/>
  </sortState>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HYPERLINK("#u412!a1","Tilbage til Fysik/kemi (nat.), kand.")</f>
        <v>Tilbage til Fysik/kemi (nat.), kand.</v>
      </c>
    </row>
    <row r="2" spans="1:21" ht="15.75" thickBot="1" x14ac:dyDescent="0.3">
      <c r="A2" s="1" t="s">
        <v>282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t="s">
        <v>6</v>
      </c>
      <c r="E5" s="16" t="s">
        <v>6</v>
      </c>
      <c r="F5" s="16" t="s">
        <v>6</v>
      </c>
      <c r="G5" s="16" t="s">
        <v>6</v>
      </c>
      <c r="H5" s="16" t="s">
        <v>6</v>
      </c>
      <c r="I5" s="16" t="s">
        <v>6</v>
      </c>
      <c r="J5" s="16" t="s">
        <v>6</v>
      </c>
      <c r="K5" s="16" t="s">
        <v>6</v>
      </c>
      <c r="L5" s="16" t="s">
        <v>6</v>
      </c>
      <c r="M5" s="16" t="s">
        <v>6</v>
      </c>
      <c r="N5" s="16" t="s">
        <v>6</v>
      </c>
      <c r="O5" s="16" t="s">
        <v>6</v>
      </c>
      <c r="P5" s="16" t="s">
        <v>6</v>
      </c>
      <c r="Q5" s="16" t="s">
        <v>6</v>
      </c>
      <c r="R5" s="16" t="s">
        <v>6</v>
      </c>
      <c r="S5" s="16" t="s">
        <v>6</v>
      </c>
      <c r="T5" s="16" t="s">
        <v>6</v>
      </c>
      <c r="U5" s="16" t="s">
        <v>6</v>
      </c>
    </row>
    <row r="6" spans="1:21" ht="15.75" thickBot="1" x14ac:dyDescent="0.3">
      <c r="A6" s="6" t="s">
        <v>7</v>
      </c>
      <c r="B6" s="11"/>
      <c r="C6" s="11"/>
      <c r="D6" s="11" t="s">
        <v>6</v>
      </c>
      <c r="E6" s="11" t="s">
        <v>6</v>
      </c>
      <c r="F6" s="11" t="s">
        <v>6</v>
      </c>
      <c r="G6" s="11" t="s">
        <v>6</v>
      </c>
      <c r="H6" s="11" t="s">
        <v>6</v>
      </c>
      <c r="I6" s="11" t="s">
        <v>6</v>
      </c>
      <c r="J6" s="11" t="s">
        <v>6</v>
      </c>
      <c r="K6" s="11" t="s">
        <v>6</v>
      </c>
      <c r="L6" s="11" t="s">
        <v>6</v>
      </c>
      <c r="M6" s="11" t="s">
        <v>6</v>
      </c>
      <c r="N6" s="11" t="s">
        <v>6</v>
      </c>
      <c r="O6" s="11" t="s">
        <v>6</v>
      </c>
      <c r="P6" s="11"/>
      <c r="Q6" s="11"/>
      <c r="R6" s="11" t="s">
        <v>6</v>
      </c>
      <c r="S6" s="11" t="s">
        <v>6</v>
      </c>
      <c r="T6" s="11" t="s">
        <v>6</v>
      </c>
      <c r="U6" s="11" t="s">
        <v>6</v>
      </c>
    </row>
  </sheetData>
  <sortState ref="A5:U6">
    <sortCondition ref="A1"/>
  </sortState>
  <pageMargins left="0.7" right="0.7" top="0.75" bottom="0.75" header="0.3" footer="0.3"/>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HYPERLINK("#u412!a1","Tilbage til Fysik/kemi (nat.), kand.")</f>
        <v>Tilbage til Fysik/kemi (nat.), kand.</v>
      </c>
    </row>
    <row r="2" spans="1:21" ht="15.75" thickBot="1" x14ac:dyDescent="0.3">
      <c r="A2" s="1" t="s">
        <v>281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0.17</v>
      </c>
      <c r="C5" s="13">
        <v>19</v>
      </c>
      <c r="D5" s="12">
        <v>0.14000000000000001</v>
      </c>
      <c r="E5" s="13">
        <v>35</v>
      </c>
      <c r="F5" s="12">
        <v>0.06</v>
      </c>
      <c r="G5" s="13">
        <v>35</v>
      </c>
      <c r="H5" s="12">
        <v>0.05</v>
      </c>
      <c r="I5" s="13">
        <v>30</v>
      </c>
      <c r="J5" s="12">
        <v>0.01</v>
      </c>
      <c r="K5" s="13">
        <v>25</v>
      </c>
      <c r="L5" s="12">
        <v>0.03</v>
      </c>
      <c r="M5" s="13">
        <v>49</v>
      </c>
      <c r="N5" s="12">
        <v>0.01</v>
      </c>
      <c r="O5" s="13">
        <v>39</v>
      </c>
      <c r="P5" s="12">
        <v>0.03</v>
      </c>
      <c r="Q5" s="13">
        <v>44</v>
      </c>
      <c r="R5" s="12">
        <v>0.08</v>
      </c>
      <c r="S5" s="13">
        <v>54</v>
      </c>
      <c r="T5" s="12">
        <v>7.0000000000000007E-2</v>
      </c>
      <c r="U5" s="13">
        <v>58</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row>
    <row r="7" spans="1:21" x14ac:dyDescent="0.25">
      <c r="A7" s="14" t="s">
        <v>40</v>
      </c>
      <c r="B7" s="16" t="s">
        <v>6</v>
      </c>
      <c r="C7" s="16" t="s">
        <v>6</v>
      </c>
      <c r="D7" s="15">
        <v>0.01</v>
      </c>
      <c r="E7" s="16">
        <v>10</v>
      </c>
      <c r="F7" s="15">
        <v>0.05</v>
      </c>
      <c r="G7" s="16">
        <v>10</v>
      </c>
      <c r="H7" s="16" t="s">
        <v>6</v>
      </c>
      <c r="I7" s="16" t="s">
        <v>6</v>
      </c>
      <c r="J7" s="16" t="s">
        <v>6</v>
      </c>
      <c r="K7" s="16" t="s">
        <v>6</v>
      </c>
      <c r="L7" s="16" t="s">
        <v>6</v>
      </c>
      <c r="M7" s="16" t="s">
        <v>6</v>
      </c>
      <c r="N7" s="16" t="s">
        <v>6</v>
      </c>
      <c r="O7" s="16" t="s">
        <v>6</v>
      </c>
      <c r="P7" s="16" t="s">
        <v>6</v>
      </c>
      <c r="Q7" s="16" t="s">
        <v>6</v>
      </c>
      <c r="R7" s="16" t="s">
        <v>6</v>
      </c>
      <c r="S7" s="16" t="s">
        <v>6</v>
      </c>
      <c r="T7" s="16" t="s">
        <v>6</v>
      </c>
      <c r="U7" s="16" t="s">
        <v>6</v>
      </c>
    </row>
    <row r="8" spans="1:21" x14ac:dyDescent="0.25">
      <c r="A8" t="s">
        <v>4</v>
      </c>
      <c r="B8" s="13"/>
      <c r="C8" s="13"/>
      <c r="D8" s="13"/>
      <c r="E8" s="13"/>
      <c r="F8" s="13"/>
      <c r="G8" s="13"/>
      <c r="H8" s="13"/>
      <c r="I8" s="13"/>
      <c r="J8" s="13"/>
      <c r="K8" s="13"/>
      <c r="L8" s="13"/>
      <c r="M8" s="13"/>
      <c r="N8" s="13"/>
      <c r="O8" s="13"/>
      <c r="P8" s="13"/>
      <c r="Q8" s="13"/>
      <c r="R8" s="13"/>
      <c r="S8" s="13"/>
      <c r="T8" s="13" t="s">
        <v>6</v>
      </c>
      <c r="U8" s="13" t="s">
        <v>6</v>
      </c>
    </row>
    <row r="9" spans="1:21" ht="15.75" thickBot="1" x14ac:dyDescent="0.3">
      <c r="A9" s="6" t="s">
        <v>7</v>
      </c>
      <c r="B9" s="11"/>
      <c r="C9" s="11"/>
      <c r="D9" s="10">
        <v>0.03</v>
      </c>
      <c r="E9" s="11">
        <v>12</v>
      </c>
      <c r="F9" s="10">
        <v>0.06</v>
      </c>
      <c r="G9" s="11">
        <v>19</v>
      </c>
      <c r="H9" s="10">
        <v>0.03</v>
      </c>
      <c r="I9" s="11">
        <v>26</v>
      </c>
      <c r="J9" s="10">
        <v>0</v>
      </c>
      <c r="K9" s="11">
        <v>20</v>
      </c>
      <c r="L9" s="10">
        <v>0</v>
      </c>
      <c r="M9" s="11">
        <v>17</v>
      </c>
      <c r="N9" s="10">
        <v>0</v>
      </c>
      <c r="O9" s="11">
        <v>19</v>
      </c>
      <c r="P9" s="10">
        <v>0.03</v>
      </c>
      <c r="Q9" s="11">
        <v>31</v>
      </c>
      <c r="R9" s="10">
        <v>0.02</v>
      </c>
      <c r="S9" s="11">
        <v>16</v>
      </c>
      <c r="T9" s="10">
        <v>0</v>
      </c>
      <c r="U9" s="11">
        <v>32</v>
      </c>
    </row>
  </sheetData>
  <sortState ref="A5:U9">
    <sortCondition ref="A1"/>
  </sortState>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HYPERLINK("#u412!a1","Tilbage til Fysik/kemi (nat.), kand.")</f>
        <v>Tilbage til Fysik/kemi (nat.), kand.</v>
      </c>
    </row>
    <row r="2" spans="1:21" ht="15.75" thickBot="1" x14ac:dyDescent="0.3">
      <c r="A2" s="1" t="s">
        <v>280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0">
        <v>0.06</v>
      </c>
      <c r="E5" s="11">
        <v>14</v>
      </c>
      <c r="F5" s="10">
        <v>0.23</v>
      </c>
      <c r="G5" s="11">
        <v>15</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279</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1"/>
      <c r="Q5" s="11"/>
      <c r="R5" s="11" t="s">
        <v>6</v>
      </c>
      <c r="S5" s="11" t="s">
        <v>6</v>
      </c>
      <c r="T5" s="11" t="s">
        <v>6</v>
      </c>
      <c r="U5" s="11" t="s">
        <v>6</v>
      </c>
    </row>
  </sheetData>
  <sortState ref="A5:U5">
    <sortCondition ref="A1"/>
  </sortState>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workbookViewId="0"/>
  </sheetViews>
  <sheetFormatPr defaultRowHeight="15" x14ac:dyDescent="0.25"/>
  <cols>
    <col min="1" max="1" width="52.285156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60</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177</v>
      </c>
      <c r="B5" s="17" t="str">
        <f>HYPERLINK("#u40610000i!a1","Hoved institution")</f>
        <v>Hoved institution</v>
      </c>
      <c r="C5" s="12">
        <v>0.06</v>
      </c>
      <c r="D5" s="13">
        <v>167</v>
      </c>
      <c r="E5" s="13" t="s">
        <v>6</v>
      </c>
      <c r="F5" s="13" t="s">
        <v>6</v>
      </c>
      <c r="G5" s="13"/>
      <c r="H5" s="13"/>
      <c r="I5" s="13"/>
      <c r="J5" s="13"/>
      <c r="K5" s="13"/>
      <c r="L5" s="13"/>
      <c r="M5" s="13"/>
      <c r="N5" s="13"/>
      <c r="O5" s="13"/>
      <c r="P5" s="13"/>
      <c r="Q5" s="13"/>
      <c r="R5" s="13"/>
      <c r="S5" s="13"/>
      <c r="T5" s="13"/>
      <c r="U5" s="13"/>
      <c r="V5" s="13"/>
    </row>
    <row r="6" spans="1:22" x14ac:dyDescent="0.25">
      <c r="A6" t="s">
        <v>178</v>
      </c>
      <c r="B6" s="17" t="str">
        <f>HYPERLINK("#u51300000i!a1","Hoved institution")</f>
        <v>Hoved institution</v>
      </c>
      <c r="C6" s="12">
        <v>0.12</v>
      </c>
      <c r="D6" s="13">
        <v>67</v>
      </c>
      <c r="E6" s="12">
        <v>0.09</v>
      </c>
      <c r="F6" s="13">
        <v>494</v>
      </c>
      <c r="G6" s="12">
        <v>0.05</v>
      </c>
      <c r="H6" s="13">
        <v>672</v>
      </c>
      <c r="I6" s="12">
        <v>0.02</v>
      </c>
      <c r="J6" s="13">
        <v>657</v>
      </c>
      <c r="K6" s="12">
        <v>0.02</v>
      </c>
      <c r="L6" s="13">
        <v>608</v>
      </c>
      <c r="M6" s="12">
        <v>0.03</v>
      </c>
      <c r="N6" s="13">
        <v>755</v>
      </c>
      <c r="O6" s="12">
        <v>0.1</v>
      </c>
      <c r="P6" s="13">
        <v>822</v>
      </c>
      <c r="Q6" s="12">
        <v>0.17</v>
      </c>
      <c r="R6" s="13">
        <v>848</v>
      </c>
      <c r="S6" s="12">
        <v>0.16</v>
      </c>
      <c r="T6" s="13">
        <v>843</v>
      </c>
      <c r="U6" s="12">
        <v>0.1</v>
      </c>
      <c r="V6" s="13">
        <v>985</v>
      </c>
    </row>
    <row r="7" spans="1:22" x14ac:dyDescent="0.25">
      <c r="A7" t="s">
        <v>180</v>
      </c>
      <c r="B7" s="17" t="str">
        <f>HYPERLINK("#u52210000i!a1","Hoved institution")</f>
        <v>Hoved institution</v>
      </c>
      <c r="C7" s="13"/>
      <c r="D7" s="13"/>
      <c r="E7" s="13"/>
      <c r="F7" s="13"/>
      <c r="G7" s="13"/>
      <c r="H7" s="13"/>
      <c r="I7" s="13"/>
      <c r="J7" s="13"/>
      <c r="K7" s="13" t="s">
        <v>6</v>
      </c>
      <c r="L7" s="13" t="s">
        <v>6</v>
      </c>
      <c r="M7" s="13"/>
      <c r="N7" s="13"/>
      <c r="O7" s="12">
        <v>0.03</v>
      </c>
      <c r="P7" s="13">
        <v>92</v>
      </c>
      <c r="Q7" s="12">
        <v>0.1</v>
      </c>
      <c r="R7" s="13">
        <v>159</v>
      </c>
      <c r="S7" s="12">
        <v>0.05</v>
      </c>
      <c r="T7" s="13">
        <v>189</v>
      </c>
      <c r="U7" s="12">
        <v>0.03</v>
      </c>
      <c r="V7" s="13">
        <v>183</v>
      </c>
    </row>
    <row r="8" spans="1:22" x14ac:dyDescent="0.25">
      <c r="A8" t="s">
        <v>179</v>
      </c>
      <c r="B8" s="17" t="str">
        <f>HYPERLINK("#u51890000i!a1","Hoved institution")</f>
        <v>Hoved institution</v>
      </c>
      <c r="C8" s="12">
        <v>0.12</v>
      </c>
      <c r="D8" s="13">
        <v>19</v>
      </c>
      <c r="E8" s="12">
        <v>7.0000000000000007E-2</v>
      </c>
      <c r="F8" s="13">
        <v>116</v>
      </c>
      <c r="G8" s="12">
        <v>0.05</v>
      </c>
      <c r="H8" s="13">
        <v>190</v>
      </c>
      <c r="I8" s="12">
        <v>0.02</v>
      </c>
      <c r="J8" s="13">
        <v>252</v>
      </c>
      <c r="K8" s="12">
        <v>0.02</v>
      </c>
      <c r="L8" s="13">
        <v>132</v>
      </c>
      <c r="M8" s="12">
        <v>0.01</v>
      </c>
      <c r="N8" s="13">
        <v>248</v>
      </c>
      <c r="O8" s="12">
        <v>0.02</v>
      </c>
      <c r="P8" s="13">
        <v>154</v>
      </c>
      <c r="Q8" s="12">
        <v>0.12</v>
      </c>
      <c r="R8" s="13">
        <v>26</v>
      </c>
      <c r="S8" s="12">
        <v>0.04</v>
      </c>
      <c r="T8" s="13">
        <v>36</v>
      </c>
      <c r="U8" s="12">
        <v>0.03</v>
      </c>
      <c r="V8" s="13">
        <v>28</v>
      </c>
    </row>
    <row r="9" spans="1:22" ht="15.75" thickBot="1" x14ac:dyDescent="0.3">
      <c r="A9" s="6" t="s">
        <v>181</v>
      </c>
      <c r="B9" s="9" t="str">
        <f>HYPERLINK("#u53590000i!a1","Hoved institution")</f>
        <v>Hoved institution</v>
      </c>
      <c r="C9" s="11"/>
      <c r="D9" s="11"/>
      <c r="E9" s="11"/>
      <c r="F9" s="11"/>
      <c r="G9" s="11"/>
      <c r="H9" s="11"/>
      <c r="I9" s="11"/>
      <c r="J9" s="11"/>
      <c r="K9" s="11"/>
      <c r="L9" s="11"/>
      <c r="M9" s="11"/>
      <c r="N9" s="11"/>
      <c r="O9" s="11"/>
      <c r="P9" s="11"/>
      <c r="Q9" s="11"/>
      <c r="R9" s="11"/>
      <c r="S9" s="11"/>
      <c r="T9" s="11"/>
      <c r="U9" s="10">
        <v>0.04</v>
      </c>
      <c r="V9" s="11">
        <v>10</v>
      </c>
    </row>
  </sheetData>
  <sortState ref="A5:V9">
    <sortCondition ref="A1"/>
  </sortState>
  <pageMargins left="0.7" right="0.7" top="0.75" bottom="0.75" header="0.3" footer="0.3"/>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278</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7</v>
      </c>
      <c r="B5" s="11"/>
      <c r="C5" s="11"/>
      <c r="D5" s="11"/>
      <c r="E5" s="11"/>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277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t="s">
        <v>6</v>
      </c>
      <c r="E5" s="16" t="s">
        <v>6</v>
      </c>
      <c r="F5" s="15">
        <v>0.22</v>
      </c>
      <c r="G5" s="16">
        <v>11</v>
      </c>
      <c r="H5" s="15">
        <v>0.25</v>
      </c>
      <c r="I5" s="16">
        <v>13</v>
      </c>
      <c r="J5" s="16" t="s">
        <v>6</v>
      </c>
      <c r="K5" s="16" t="s">
        <v>6</v>
      </c>
      <c r="L5" s="16" t="s">
        <v>6</v>
      </c>
      <c r="M5" s="16" t="s">
        <v>6</v>
      </c>
      <c r="N5" s="16" t="s">
        <v>6</v>
      </c>
      <c r="O5" s="16" t="s">
        <v>6</v>
      </c>
      <c r="P5" s="16" t="s">
        <v>6</v>
      </c>
      <c r="Q5" s="16" t="s">
        <v>6</v>
      </c>
      <c r="R5" s="16" t="s">
        <v>6</v>
      </c>
      <c r="S5" s="16" t="s">
        <v>6</v>
      </c>
      <c r="T5" s="15">
        <v>0.28000000000000003</v>
      </c>
      <c r="U5" s="16">
        <v>11</v>
      </c>
    </row>
    <row r="6" spans="1:21" ht="15.75" thickBot="1" x14ac:dyDescent="0.3">
      <c r="A6" s="6" t="s">
        <v>7</v>
      </c>
      <c r="B6" s="11" t="s">
        <v>6</v>
      </c>
      <c r="C6" s="11" t="s">
        <v>6</v>
      </c>
      <c r="D6" s="11" t="s">
        <v>6</v>
      </c>
      <c r="E6" s="11" t="s">
        <v>6</v>
      </c>
      <c r="F6" s="11" t="s">
        <v>6</v>
      </c>
      <c r="G6" s="11" t="s">
        <v>6</v>
      </c>
      <c r="H6" s="11" t="s">
        <v>6</v>
      </c>
      <c r="I6" s="11" t="s">
        <v>6</v>
      </c>
      <c r="J6" s="11" t="s">
        <v>6</v>
      </c>
      <c r="K6" s="11" t="s">
        <v>6</v>
      </c>
      <c r="L6" s="11"/>
      <c r="M6" s="11"/>
      <c r="N6" s="11" t="s">
        <v>6</v>
      </c>
      <c r="O6" s="11" t="s">
        <v>6</v>
      </c>
      <c r="P6" s="11" t="s">
        <v>6</v>
      </c>
      <c r="Q6" s="11" t="s">
        <v>6</v>
      </c>
      <c r="R6" s="11"/>
      <c r="S6" s="11"/>
      <c r="T6" s="11"/>
      <c r="U6" s="11"/>
    </row>
  </sheetData>
  <sortState ref="A5:U6">
    <sortCondition ref="A1"/>
  </sortState>
  <pageMargins left="0.7" right="0.7" top="0.75" bottom="0.75" header="0.3" footer="0.3"/>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36.7109375" bestFit="1" customWidth="1"/>
    <col min="10" max="10" width="5" bestFit="1" customWidth="1"/>
    <col min="11" max="11" width="2.42578125" bestFit="1" customWidth="1"/>
  </cols>
  <sheetData>
    <row r="1" spans="1:11" x14ac:dyDescent="0.25">
      <c r="A1" s="2" t="str">
        <f>HYPERLINK("#u411!a1","Tilbage til Fremmedsprog (hum.), kand.")</f>
        <v>Tilbage til Fremmedsprog (hum.), kand.</v>
      </c>
    </row>
    <row r="2" spans="1:11" ht="15.75" thickBot="1" x14ac:dyDescent="0.3">
      <c r="A2" s="1" t="s">
        <v>276</v>
      </c>
      <c r="B2" s="1"/>
    </row>
    <row r="3" spans="1:11" x14ac:dyDescent="0.25">
      <c r="A3" s="3"/>
      <c r="B3" s="7"/>
      <c r="C3" s="7"/>
      <c r="D3" s="7"/>
      <c r="E3" s="7"/>
      <c r="F3" s="7"/>
      <c r="G3" s="7"/>
      <c r="H3" s="7"/>
      <c r="I3" s="7"/>
      <c r="J3" s="7">
        <v>2006</v>
      </c>
      <c r="K3" s="7"/>
    </row>
    <row r="4" spans="1:11" x14ac:dyDescent="0.25">
      <c r="A4" s="4"/>
      <c r="B4" s="8"/>
      <c r="C4" s="8"/>
      <c r="D4" s="8"/>
      <c r="E4" s="8"/>
      <c r="F4" s="8"/>
      <c r="G4" s="8"/>
      <c r="H4" s="8"/>
      <c r="I4" s="8"/>
      <c r="J4" s="8" t="s">
        <v>1</v>
      </c>
      <c r="K4" s="8" t="s">
        <v>2</v>
      </c>
    </row>
    <row r="5" spans="1:11" ht="15.75" thickBot="1" x14ac:dyDescent="0.3">
      <c r="A5" s="6" t="s">
        <v>7</v>
      </c>
      <c r="B5" s="11"/>
      <c r="C5" s="11"/>
      <c r="D5" s="11"/>
      <c r="E5" s="11"/>
      <c r="F5" s="11"/>
      <c r="G5" s="11"/>
      <c r="H5" s="11"/>
      <c r="I5" s="11"/>
      <c r="J5" s="11" t="s">
        <v>6</v>
      </c>
      <c r="K5" s="11" t="s">
        <v>6</v>
      </c>
    </row>
  </sheetData>
  <sortState ref="A5:K5">
    <sortCondition ref="A1"/>
  </sortState>
  <pageMargins left="0.7" right="0.7" top="0.75" bottom="0.75" header="0.3" footer="0.3"/>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6.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275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2">
        <v>0.28999999999999998</v>
      </c>
      <c r="E5" s="13">
        <v>11</v>
      </c>
      <c r="F5" s="12">
        <v>0.14000000000000001</v>
      </c>
      <c r="G5" s="13">
        <v>11</v>
      </c>
      <c r="H5" s="13" t="s">
        <v>6</v>
      </c>
      <c r="I5" s="13" t="s">
        <v>6</v>
      </c>
      <c r="J5" s="12">
        <v>0.15</v>
      </c>
      <c r="K5" s="13">
        <v>12</v>
      </c>
      <c r="L5" s="13" t="s">
        <v>6</v>
      </c>
      <c r="M5" s="13" t="s">
        <v>6</v>
      </c>
      <c r="N5" s="13" t="s">
        <v>6</v>
      </c>
      <c r="O5" s="13" t="s">
        <v>6</v>
      </c>
      <c r="P5" s="13" t="s">
        <v>6</v>
      </c>
      <c r="Q5" s="13" t="s">
        <v>6</v>
      </c>
      <c r="R5" s="12">
        <v>0.16</v>
      </c>
      <c r="S5" s="13">
        <v>14</v>
      </c>
      <c r="T5" s="13" t="s">
        <v>6</v>
      </c>
      <c r="U5" s="13" t="s">
        <v>6</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row>
    <row r="7" spans="1:21" x14ac:dyDescent="0.25">
      <c r="A7" s="14" t="s">
        <v>40</v>
      </c>
      <c r="B7" s="16" t="s">
        <v>6</v>
      </c>
      <c r="C7" s="16" t="s">
        <v>6</v>
      </c>
      <c r="D7" s="15">
        <v>0.17</v>
      </c>
      <c r="E7" s="16">
        <v>10</v>
      </c>
      <c r="F7" s="16" t="s">
        <v>6</v>
      </c>
      <c r="G7" s="16" t="s">
        <v>6</v>
      </c>
      <c r="H7" s="16" t="s">
        <v>6</v>
      </c>
      <c r="I7" s="16" t="s">
        <v>6</v>
      </c>
      <c r="J7" s="16" t="s">
        <v>6</v>
      </c>
      <c r="K7" s="16" t="s">
        <v>6</v>
      </c>
      <c r="L7" s="16" t="s">
        <v>6</v>
      </c>
      <c r="M7" s="16" t="s">
        <v>6</v>
      </c>
      <c r="N7" s="16" t="s">
        <v>6</v>
      </c>
      <c r="O7" s="16" t="s">
        <v>6</v>
      </c>
      <c r="P7" s="16" t="s">
        <v>6</v>
      </c>
      <c r="Q7" s="16" t="s">
        <v>6</v>
      </c>
      <c r="R7" s="16" t="s">
        <v>6</v>
      </c>
      <c r="S7" s="16" t="s">
        <v>6</v>
      </c>
      <c r="T7" s="16" t="s">
        <v>6</v>
      </c>
      <c r="U7" s="16" t="s">
        <v>6</v>
      </c>
    </row>
    <row r="8" spans="1:21" x14ac:dyDescent="0.25">
      <c r="A8" t="s">
        <v>4</v>
      </c>
      <c r="B8" s="12">
        <v>0.36</v>
      </c>
      <c r="C8" s="13">
        <v>10</v>
      </c>
      <c r="D8" s="13" t="s">
        <v>6</v>
      </c>
      <c r="E8" s="13" t="s">
        <v>6</v>
      </c>
      <c r="F8" s="13" t="s">
        <v>6</v>
      </c>
      <c r="G8" s="13" t="s">
        <v>6</v>
      </c>
      <c r="H8" s="12">
        <v>0.06</v>
      </c>
      <c r="I8" s="13">
        <v>13</v>
      </c>
      <c r="J8" s="12">
        <v>0.11</v>
      </c>
      <c r="K8" s="13">
        <v>12</v>
      </c>
      <c r="L8" s="13" t="s">
        <v>6</v>
      </c>
      <c r="M8" s="13" t="s">
        <v>6</v>
      </c>
      <c r="N8" s="13" t="s">
        <v>6</v>
      </c>
      <c r="O8" s="13" t="s">
        <v>6</v>
      </c>
      <c r="P8" s="13" t="s">
        <v>6</v>
      </c>
      <c r="Q8" s="13" t="s">
        <v>6</v>
      </c>
      <c r="R8" s="13" t="s">
        <v>6</v>
      </c>
      <c r="S8" s="13" t="s">
        <v>6</v>
      </c>
      <c r="T8" s="13" t="s">
        <v>6</v>
      </c>
      <c r="U8" s="13" t="s">
        <v>6</v>
      </c>
    </row>
    <row r="9" spans="1:21" ht="15.75" thickBot="1" x14ac:dyDescent="0.3">
      <c r="A9" s="6" t="s">
        <v>7</v>
      </c>
      <c r="B9" s="10">
        <v>0.27</v>
      </c>
      <c r="C9" s="11">
        <v>11</v>
      </c>
      <c r="D9" s="10">
        <v>0.13</v>
      </c>
      <c r="E9" s="11">
        <v>20</v>
      </c>
      <c r="F9" s="11" t="s">
        <v>6</v>
      </c>
      <c r="G9" s="11" t="s">
        <v>6</v>
      </c>
      <c r="H9" s="10">
        <v>0.15</v>
      </c>
      <c r="I9" s="11">
        <v>14</v>
      </c>
      <c r="J9" s="10">
        <v>0.18</v>
      </c>
      <c r="K9" s="11">
        <v>17</v>
      </c>
      <c r="L9" s="10">
        <v>0.05</v>
      </c>
      <c r="M9" s="11">
        <v>19</v>
      </c>
      <c r="N9" s="10">
        <v>0.08</v>
      </c>
      <c r="O9" s="11">
        <v>11</v>
      </c>
      <c r="P9" s="10">
        <v>0.08</v>
      </c>
      <c r="Q9" s="11">
        <v>11</v>
      </c>
      <c r="R9" s="10">
        <v>7.0000000000000007E-2</v>
      </c>
      <c r="S9" s="11">
        <v>12</v>
      </c>
      <c r="T9" s="11" t="s">
        <v>6</v>
      </c>
      <c r="U9" s="11" t="s">
        <v>6</v>
      </c>
    </row>
  </sheetData>
  <sortState ref="A5:U9">
    <sortCondition ref="A1"/>
  </sortState>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3.42578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274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2">
        <v>0.08</v>
      </c>
      <c r="E5" s="13">
        <v>23</v>
      </c>
      <c r="F5" s="12">
        <v>0.15</v>
      </c>
      <c r="G5" s="13">
        <v>17</v>
      </c>
      <c r="H5" s="12">
        <v>0.16</v>
      </c>
      <c r="I5" s="13">
        <v>19</v>
      </c>
      <c r="J5" s="12">
        <v>0.02</v>
      </c>
      <c r="K5" s="13">
        <v>13</v>
      </c>
      <c r="L5" s="12">
        <v>0.13</v>
      </c>
      <c r="M5" s="13">
        <v>14</v>
      </c>
      <c r="N5" s="12">
        <v>0.23</v>
      </c>
      <c r="O5" s="13">
        <v>12</v>
      </c>
      <c r="P5" s="12">
        <v>0.08</v>
      </c>
      <c r="Q5" s="13">
        <v>16</v>
      </c>
      <c r="R5" s="12">
        <v>0</v>
      </c>
      <c r="S5" s="13">
        <v>10</v>
      </c>
      <c r="T5" s="12">
        <v>0.06</v>
      </c>
      <c r="U5" s="13">
        <v>12</v>
      </c>
    </row>
    <row r="6" spans="1:21" x14ac:dyDescent="0.25">
      <c r="A6" s="14" t="s">
        <v>40</v>
      </c>
      <c r="B6" s="16" t="s">
        <v>6</v>
      </c>
      <c r="C6" s="16" t="s">
        <v>6</v>
      </c>
      <c r="D6" s="16" t="s">
        <v>6</v>
      </c>
      <c r="E6" s="16" t="s">
        <v>6</v>
      </c>
      <c r="F6" s="16" t="s">
        <v>6</v>
      </c>
      <c r="G6" s="16" t="s">
        <v>6</v>
      </c>
      <c r="H6" s="16" t="s">
        <v>6</v>
      </c>
      <c r="I6" s="16" t="s">
        <v>6</v>
      </c>
      <c r="J6" s="16" t="s">
        <v>6</v>
      </c>
      <c r="K6" s="16" t="s">
        <v>6</v>
      </c>
      <c r="L6" s="16" t="s">
        <v>6</v>
      </c>
      <c r="M6" s="16" t="s">
        <v>6</v>
      </c>
      <c r="N6" s="16" t="s">
        <v>6</v>
      </c>
      <c r="O6" s="16" t="s">
        <v>6</v>
      </c>
      <c r="P6" s="16" t="s">
        <v>6</v>
      </c>
      <c r="Q6" s="16" t="s">
        <v>6</v>
      </c>
      <c r="R6" s="16" t="s">
        <v>6</v>
      </c>
      <c r="S6" s="16" t="s">
        <v>6</v>
      </c>
      <c r="T6" s="16"/>
      <c r="U6" s="16"/>
    </row>
    <row r="7" spans="1:21" x14ac:dyDescent="0.25">
      <c r="A7" t="s">
        <v>4</v>
      </c>
      <c r="B7" s="12">
        <v>0.15</v>
      </c>
      <c r="C7" s="13">
        <v>10</v>
      </c>
      <c r="D7" s="13" t="s">
        <v>6</v>
      </c>
      <c r="E7" s="13" t="s">
        <v>6</v>
      </c>
      <c r="F7" s="13" t="s">
        <v>6</v>
      </c>
      <c r="G7" s="13" t="s">
        <v>6</v>
      </c>
      <c r="H7" s="12">
        <v>0.26</v>
      </c>
      <c r="I7" s="13">
        <v>10</v>
      </c>
      <c r="J7" s="12">
        <v>0.17</v>
      </c>
      <c r="K7" s="13">
        <v>13</v>
      </c>
      <c r="L7" s="12">
        <v>0.06</v>
      </c>
      <c r="M7" s="13">
        <v>11</v>
      </c>
      <c r="N7" s="13" t="s">
        <v>6</v>
      </c>
      <c r="O7" s="13" t="s">
        <v>6</v>
      </c>
      <c r="P7" s="13" t="s">
        <v>6</v>
      </c>
      <c r="Q7" s="13" t="s">
        <v>6</v>
      </c>
      <c r="R7" s="13" t="s">
        <v>6</v>
      </c>
      <c r="S7" s="13" t="s">
        <v>6</v>
      </c>
      <c r="T7" s="13"/>
      <c r="U7" s="13"/>
    </row>
    <row r="8" spans="1:21" ht="15.75" thickBot="1" x14ac:dyDescent="0.3">
      <c r="A8" s="6" t="s">
        <v>7</v>
      </c>
      <c r="B8" s="10">
        <v>0.09</v>
      </c>
      <c r="C8" s="11">
        <v>10</v>
      </c>
      <c r="D8" s="11" t="s">
        <v>6</v>
      </c>
      <c r="E8" s="11" t="s">
        <v>6</v>
      </c>
      <c r="F8" s="11" t="s">
        <v>6</v>
      </c>
      <c r="G8" s="11" t="s">
        <v>6</v>
      </c>
      <c r="H8" s="10">
        <v>0.09</v>
      </c>
      <c r="I8" s="11">
        <v>11</v>
      </c>
      <c r="J8" s="10">
        <v>0.2</v>
      </c>
      <c r="K8" s="11">
        <v>12</v>
      </c>
      <c r="L8" s="10">
        <v>0.09</v>
      </c>
      <c r="M8" s="11">
        <v>17</v>
      </c>
      <c r="N8" s="10">
        <v>0.14000000000000001</v>
      </c>
      <c r="O8" s="11">
        <v>11</v>
      </c>
      <c r="P8" s="11" t="s">
        <v>6</v>
      </c>
      <c r="Q8" s="11" t="s">
        <v>6</v>
      </c>
      <c r="R8" s="11" t="s">
        <v>6</v>
      </c>
      <c r="S8" s="11" t="s">
        <v>6</v>
      </c>
      <c r="T8" s="11" t="s">
        <v>6</v>
      </c>
      <c r="U8" s="11" t="s">
        <v>6</v>
      </c>
    </row>
  </sheetData>
  <sortState ref="A5:U8">
    <sortCondition ref="A1"/>
  </sortState>
  <pageMargins left="0.7" right="0.7" top="0.75" bottom="0.75" header="0.3" footer="0.3"/>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273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2">
        <v>0.36</v>
      </c>
      <c r="E5" s="13">
        <v>11</v>
      </c>
      <c r="F5" s="13" t="s">
        <v>6</v>
      </c>
      <c r="G5" s="13" t="s">
        <v>6</v>
      </c>
      <c r="H5" s="12">
        <v>0.21</v>
      </c>
      <c r="I5" s="13">
        <v>12</v>
      </c>
      <c r="J5" s="12">
        <v>0.23</v>
      </c>
      <c r="K5" s="13">
        <v>11</v>
      </c>
      <c r="L5" s="12">
        <v>0.15</v>
      </c>
      <c r="M5" s="13">
        <v>11</v>
      </c>
      <c r="N5" s="12">
        <v>0.2</v>
      </c>
      <c r="O5" s="13">
        <v>10</v>
      </c>
      <c r="P5" s="12">
        <v>0.17</v>
      </c>
      <c r="Q5" s="13">
        <v>12</v>
      </c>
      <c r="R5" s="13" t="s">
        <v>6</v>
      </c>
      <c r="S5" s="13" t="s">
        <v>6</v>
      </c>
      <c r="T5" s="13" t="s">
        <v>6</v>
      </c>
      <c r="U5" s="13" t="s">
        <v>6</v>
      </c>
    </row>
    <row r="6" spans="1:21" x14ac:dyDescent="0.25">
      <c r="A6" s="14" t="s">
        <v>40</v>
      </c>
      <c r="B6" s="16" t="s">
        <v>6</v>
      </c>
      <c r="C6" s="16" t="s">
        <v>6</v>
      </c>
      <c r="D6" s="16" t="s">
        <v>6</v>
      </c>
      <c r="E6" s="16" t="s">
        <v>6</v>
      </c>
      <c r="F6" s="16" t="s">
        <v>6</v>
      </c>
      <c r="G6" s="16" t="s">
        <v>6</v>
      </c>
      <c r="H6" s="16" t="s">
        <v>6</v>
      </c>
      <c r="I6" s="16" t="s">
        <v>6</v>
      </c>
      <c r="J6" s="16" t="s">
        <v>6</v>
      </c>
      <c r="K6" s="16" t="s">
        <v>6</v>
      </c>
      <c r="L6" s="16" t="s">
        <v>6</v>
      </c>
      <c r="M6" s="16" t="s">
        <v>6</v>
      </c>
      <c r="N6" s="16"/>
      <c r="O6" s="16"/>
      <c r="P6" s="16"/>
      <c r="Q6" s="16"/>
      <c r="R6" s="16"/>
      <c r="S6" s="16"/>
      <c r="T6" s="16"/>
      <c r="U6" s="16"/>
    </row>
    <row r="7" spans="1:21" ht="15.75" thickBot="1" x14ac:dyDescent="0.3">
      <c r="A7" s="6" t="s">
        <v>7</v>
      </c>
      <c r="B7" s="11" t="s">
        <v>6</v>
      </c>
      <c r="C7" s="11" t="s">
        <v>6</v>
      </c>
      <c r="D7" s="10">
        <v>0.23</v>
      </c>
      <c r="E7" s="11">
        <v>13</v>
      </c>
      <c r="F7" s="11" t="s">
        <v>6</v>
      </c>
      <c r="G7" s="11" t="s">
        <v>6</v>
      </c>
      <c r="H7" s="10">
        <v>0.18</v>
      </c>
      <c r="I7" s="11">
        <v>18</v>
      </c>
      <c r="J7" s="10">
        <v>0.28999999999999998</v>
      </c>
      <c r="K7" s="11">
        <v>22</v>
      </c>
      <c r="L7" s="10">
        <v>0.06</v>
      </c>
      <c r="M7" s="11">
        <v>28</v>
      </c>
      <c r="N7" s="10">
        <v>0.2</v>
      </c>
      <c r="O7" s="11">
        <v>40</v>
      </c>
      <c r="P7" s="10">
        <v>0.26</v>
      </c>
      <c r="Q7" s="11">
        <v>49</v>
      </c>
      <c r="R7" s="10">
        <v>0.17</v>
      </c>
      <c r="S7" s="11">
        <v>46</v>
      </c>
      <c r="T7" s="10">
        <v>0.21</v>
      </c>
      <c r="U7" s="11">
        <v>48</v>
      </c>
    </row>
  </sheetData>
  <sortState ref="A5:U7">
    <sortCondition ref="A1"/>
  </sortState>
  <pageMargins left="0.7" right="0.7" top="0.75" bottom="0.75" header="0.3" footer="0.3"/>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272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t="s">
        <v>6</v>
      </c>
      <c r="I5" s="13" t="s">
        <v>6</v>
      </c>
      <c r="J5" s="13" t="s">
        <v>6</v>
      </c>
      <c r="K5" s="13" t="s">
        <v>6</v>
      </c>
      <c r="L5" s="13" t="s">
        <v>6</v>
      </c>
      <c r="M5" s="13" t="s">
        <v>6</v>
      </c>
      <c r="N5" s="13" t="s">
        <v>6</v>
      </c>
      <c r="O5" s="13" t="s">
        <v>6</v>
      </c>
      <c r="P5" s="12">
        <v>0.22</v>
      </c>
      <c r="Q5" s="13">
        <v>17</v>
      </c>
      <c r="R5" s="12">
        <v>0.15</v>
      </c>
      <c r="S5" s="13">
        <v>22</v>
      </c>
      <c r="T5" s="13" t="s">
        <v>6</v>
      </c>
      <c r="U5" s="13" t="s">
        <v>6</v>
      </c>
    </row>
    <row r="6" spans="1:21" x14ac:dyDescent="0.25">
      <c r="A6" s="14" t="s">
        <v>40</v>
      </c>
      <c r="B6" s="16"/>
      <c r="C6" s="16"/>
      <c r="D6" s="16"/>
      <c r="E6" s="16"/>
      <c r="F6" s="16"/>
      <c r="G6" s="16"/>
      <c r="H6" s="16"/>
      <c r="I6" s="16"/>
      <c r="J6" s="16"/>
      <c r="K6" s="16"/>
      <c r="L6" s="16"/>
      <c r="M6" s="16"/>
      <c r="N6" s="16" t="s">
        <v>6</v>
      </c>
      <c r="O6" s="16" t="s">
        <v>6</v>
      </c>
      <c r="P6" s="15">
        <v>0.25</v>
      </c>
      <c r="Q6" s="16">
        <v>13</v>
      </c>
      <c r="R6" s="15">
        <v>0.34</v>
      </c>
      <c r="S6" s="16">
        <v>16</v>
      </c>
      <c r="T6" s="15">
        <v>0.27</v>
      </c>
      <c r="U6" s="16">
        <v>20</v>
      </c>
    </row>
    <row r="7" spans="1:21" ht="15.75" thickBot="1" x14ac:dyDescent="0.3">
      <c r="A7" s="6" t="s">
        <v>7</v>
      </c>
      <c r="B7" s="11"/>
      <c r="C7" s="11"/>
      <c r="D7" s="11"/>
      <c r="E7" s="11"/>
      <c r="F7" s="11" t="s">
        <v>6</v>
      </c>
      <c r="G7" s="11" t="s">
        <v>6</v>
      </c>
      <c r="H7" s="11" t="s">
        <v>6</v>
      </c>
      <c r="I7" s="11" t="s">
        <v>6</v>
      </c>
      <c r="J7" s="11"/>
      <c r="K7" s="11"/>
      <c r="L7" s="11" t="s">
        <v>6</v>
      </c>
      <c r="M7" s="11" t="s">
        <v>6</v>
      </c>
      <c r="N7" s="11"/>
      <c r="O7" s="11"/>
      <c r="P7" s="11"/>
      <c r="Q7" s="11"/>
      <c r="R7" s="11"/>
      <c r="S7" s="11"/>
      <c r="T7" s="11"/>
      <c r="U7" s="11"/>
    </row>
  </sheetData>
  <sortState ref="A5:U7">
    <sortCondition ref="A1"/>
  </sortState>
  <pageMargins left="0.7" right="0.7" top="0.75" bottom="0.75" header="0.3" footer="0.3"/>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271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c r="E5" s="16"/>
      <c r="F5" s="16"/>
      <c r="G5" s="16"/>
      <c r="H5" s="16" t="s">
        <v>6</v>
      </c>
      <c r="I5" s="16" t="s">
        <v>6</v>
      </c>
      <c r="J5" s="16" t="s">
        <v>6</v>
      </c>
      <c r="K5" s="16" t="s">
        <v>6</v>
      </c>
      <c r="L5" s="16" t="s">
        <v>6</v>
      </c>
      <c r="M5" s="16" t="s">
        <v>6</v>
      </c>
      <c r="N5" s="16"/>
      <c r="O5" s="16"/>
      <c r="P5" s="16" t="s">
        <v>6</v>
      </c>
      <c r="Q5" s="16" t="s">
        <v>6</v>
      </c>
      <c r="R5" s="16" t="s">
        <v>6</v>
      </c>
      <c r="S5" s="16" t="s">
        <v>6</v>
      </c>
      <c r="T5" s="16" t="s">
        <v>6</v>
      </c>
      <c r="U5" s="16" t="s">
        <v>6</v>
      </c>
    </row>
    <row r="6" spans="1:21" ht="15.75" thickBot="1" x14ac:dyDescent="0.3">
      <c r="A6" s="6" t="s">
        <v>7</v>
      </c>
      <c r="B6" s="11"/>
      <c r="C6" s="11"/>
      <c r="D6" s="11" t="s">
        <v>6</v>
      </c>
      <c r="E6" s="11" t="s">
        <v>6</v>
      </c>
      <c r="F6" s="11" t="s">
        <v>6</v>
      </c>
      <c r="G6" s="11" t="s">
        <v>6</v>
      </c>
      <c r="H6" s="11"/>
      <c r="I6" s="11"/>
      <c r="J6" s="11" t="s">
        <v>6</v>
      </c>
      <c r="K6" s="11" t="s">
        <v>6</v>
      </c>
      <c r="L6" s="11"/>
      <c r="M6" s="11"/>
      <c r="N6" s="11" t="s">
        <v>6</v>
      </c>
      <c r="O6" s="11" t="s">
        <v>6</v>
      </c>
      <c r="P6" s="11"/>
      <c r="Q6" s="11"/>
      <c r="R6" s="11"/>
      <c r="S6" s="11"/>
      <c r="T6" s="11" t="s">
        <v>6</v>
      </c>
      <c r="U6" s="11" t="s">
        <v>6</v>
      </c>
    </row>
  </sheetData>
  <sortState ref="A5:U6">
    <sortCondition ref="A1"/>
  </sortState>
  <pageMargins left="0.7" right="0.7" top="0.75" bottom="0.75" header="0.3" footer="0.3"/>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4" max="4" width="5" bestFit="1" customWidth="1"/>
    <col min="5" max="5"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270</v>
      </c>
      <c r="B2" s="1"/>
    </row>
    <row r="3" spans="1:21" x14ac:dyDescent="0.25">
      <c r="A3" s="3"/>
      <c r="B3" s="7"/>
      <c r="C3" s="7"/>
      <c r="D3" s="7">
        <v>2003</v>
      </c>
      <c r="E3" s="7"/>
      <c r="F3" s="7"/>
      <c r="G3" s="7"/>
      <c r="H3" s="7"/>
      <c r="I3" s="7"/>
      <c r="J3" s="7"/>
      <c r="K3" s="7"/>
      <c r="L3" s="7"/>
      <c r="M3" s="7"/>
      <c r="N3" s="7"/>
      <c r="O3" s="7"/>
      <c r="P3" s="7"/>
      <c r="Q3" s="7"/>
      <c r="R3" s="7"/>
      <c r="S3" s="7"/>
      <c r="T3" s="7">
        <v>2011</v>
      </c>
      <c r="U3" s="7"/>
    </row>
    <row r="4" spans="1:21" x14ac:dyDescent="0.25">
      <c r="A4" s="4"/>
      <c r="B4" s="8"/>
      <c r="C4" s="8"/>
      <c r="D4" s="8" t="s">
        <v>1</v>
      </c>
      <c r="E4" s="8" t="s">
        <v>2</v>
      </c>
      <c r="F4" s="8"/>
      <c r="G4" s="8"/>
      <c r="H4" s="8"/>
      <c r="I4" s="8"/>
      <c r="J4" s="8"/>
      <c r="K4" s="8"/>
      <c r="L4" s="8"/>
      <c r="M4" s="8"/>
      <c r="N4" s="8"/>
      <c r="O4" s="8"/>
      <c r="P4" s="8"/>
      <c r="Q4" s="8"/>
      <c r="R4" s="8"/>
      <c r="S4" s="8"/>
      <c r="T4" s="8" t="s">
        <v>1</v>
      </c>
      <c r="U4" s="8" t="s">
        <v>2</v>
      </c>
    </row>
    <row r="5" spans="1:21" ht="15.75" thickBot="1" x14ac:dyDescent="0.3">
      <c r="A5" s="6" t="s">
        <v>27</v>
      </c>
      <c r="B5" s="11"/>
      <c r="C5" s="11"/>
      <c r="D5" s="11" t="s">
        <v>6</v>
      </c>
      <c r="E5" s="11" t="s">
        <v>6</v>
      </c>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4" max="4" width="5" bestFit="1" customWidth="1"/>
    <col min="5" max="5" width="2.42578125" bestFit="1" customWidth="1"/>
    <col min="8" max="8" width="5" bestFit="1" customWidth="1"/>
    <col min="9" max="9" width="2.42578125" bestFit="1" customWidth="1"/>
    <col min="10" max="10" width="5" bestFit="1" customWidth="1"/>
    <col min="11" max="11"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269</v>
      </c>
      <c r="B2" s="1"/>
    </row>
    <row r="3" spans="1:21" x14ac:dyDescent="0.25">
      <c r="A3" s="3"/>
      <c r="B3" s="7"/>
      <c r="C3" s="7"/>
      <c r="D3" s="7">
        <v>2003</v>
      </c>
      <c r="E3" s="7"/>
      <c r="F3" s="7"/>
      <c r="G3" s="7"/>
      <c r="H3" s="7">
        <v>2005</v>
      </c>
      <c r="I3" s="7"/>
      <c r="J3" s="7">
        <v>2006</v>
      </c>
      <c r="K3" s="7"/>
      <c r="L3" s="7"/>
      <c r="M3" s="7"/>
      <c r="N3" s="7"/>
      <c r="O3" s="7"/>
      <c r="P3" s="7"/>
      <c r="Q3" s="7"/>
      <c r="R3" s="7">
        <v>2010</v>
      </c>
      <c r="S3" s="7"/>
      <c r="T3" s="7">
        <v>2011</v>
      </c>
      <c r="U3" s="7"/>
    </row>
    <row r="4" spans="1:21" x14ac:dyDescent="0.25">
      <c r="A4" s="4"/>
      <c r="B4" s="8"/>
      <c r="C4" s="8"/>
      <c r="D4" s="8" t="s">
        <v>1</v>
      </c>
      <c r="E4" s="8" t="s">
        <v>2</v>
      </c>
      <c r="F4" s="8"/>
      <c r="G4" s="8"/>
      <c r="H4" s="8" t="s">
        <v>1</v>
      </c>
      <c r="I4" s="8" t="s">
        <v>2</v>
      </c>
      <c r="J4" s="8" t="s">
        <v>1</v>
      </c>
      <c r="K4" s="8" t="s">
        <v>2</v>
      </c>
      <c r="L4" s="8"/>
      <c r="M4" s="8"/>
      <c r="N4" s="8"/>
      <c r="O4" s="8"/>
      <c r="P4" s="8"/>
      <c r="Q4" s="8"/>
      <c r="R4" s="8" t="s">
        <v>1</v>
      </c>
      <c r="S4" s="8" t="s">
        <v>2</v>
      </c>
      <c r="T4" s="8" t="s">
        <v>1</v>
      </c>
      <c r="U4" s="8" t="s">
        <v>2</v>
      </c>
    </row>
    <row r="5" spans="1:21" ht="15.75" thickBot="1" x14ac:dyDescent="0.3">
      <c r="A5" s="6" t="s">
        <v>27</v>
      </c>
      <c r="B5" s="11"/>
      <c r="C5" s="11"/>
      <c r="D5" s="11" t="s">
        <v>6</v>
      </c>
      <c r="E5" s="11" t="s">
        <v>6</v>
      </c>
      <c r="F5" s="11"/>
      <c r="G5" s="11"/>
      <c r="H5" s="11" t="s">
        <v>6</v>
      </c>
      <c r="I5" s="11" t="s">
        <v>6</v>
      </c>
      <c r="J5" s="11" t="s">
        <v>6</v>
      </c>
      <c r="K5" s="11" t="s">
        <v>6</v>
      </c>
      <c r="L5" s="11"/>
      <c r="M5" s="11"/>
      <c r="N5" s="11"/>
      <c r="O5" s="11"/>
      <c r="P5" s="11"/>
      <c r="Q5" s="11"/>
      <c r="R5" s="11" t="s">
        <v>6</v>
      </c>
      <c r="S5" s="11" t="s">
        <v>6</v>
      </c>
      <c r="T5" s="11" t="s">
        <v>6</v>
      </c>
      <c r="U5" s="11" t="s">
        <v>6</v>
      </c>
    </row>
  </sheetData>
  <sortState ref="A5:U5">
    <sortCondition ref="A1"/>
  </sortState>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workbookViewId="0"/>
  </sheetViews>
  <sheetFormatPr defaultRowHeight="15" x14ac:dyDescent="0.25"/>
  <cols>
    <col min="1" max="1" width="48.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59</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167</v>
      </c>
      <c r="B5" s="17" t="str">
        <f>HYPERLINK("#u51570000i!a1","Hoved institution")</f>
        <v>Hoved institution</v>
      </c>
      <c r="C5" s="13"/>
      <c r="D5" s="13"/>
      <c r="E5" s="13"/>
      <c r="F5" s="13"/>
      <c r="G5" s="13" t="s">
        <v>6</v>
      </c>
      <c r="H5" s="13" t="s">
        <v>6</v>
      </c>
      <c r="I5" s="12">
        <v>0.36</v>
      </c>
      <c r="J5" s="13">
        <v>41</v>
      </c>
      <c r="K5" s="12">
        <v>0.13</v>
      </c>
      <c r="L5" s="13">
        <v>18</v>
      </c>
      <c r="M5" s="12">
        <v>0.1</v>
      </c>
      <c r="N5" s="13">
        <v>32</v>
      </c>
      <c r="O5" s="12">
        <v>0.11</v>
      </c>
      <c r="P5" s="13">
        <v>38</v>
      </c>
      <c r="Q5" s="12">
        <v>0.23</v>
      </c>
      <c r="R5" s="13">
        <v>28</v>
      </c>
      <c r="S5" s="12">
        <v>0.3</v>
      </c>
      <c r="T5" s="13">
        <v>37</v>
      </c>
      <c r="U5" s="12">
        <v>0.24</v>
      </c>
      <c r="V5" s="13">
        <v>38</v>
      </c>
    </row>
    <row r="6" spans="1:22" x14ac:dyDescent="0.25">
      <c r="A6" t="s">
        <v>171</v>
      </c>
      <c r="B6" s="17" t="str">
        <f>HYPERLINK("#u51610000i!a1","Hoved institution")</f>
        <v>Hoved institution</v>
      </c>
      <c r="C6" s="13"/>
      <c r="D6" s="13"/>
      <c r="E6" s="13"/>
      <c r="F6" s="13"/>
      <c r="G6" s="13" t="s">
        <v>6</v>
      </c>
      <c r="H6" s="13" t="s">
        <v>6</v>
      </c>
      <c r="I6" s="13" t="s">
        <v>6</v>
      </c>
      <c r="J6" s="13" t="s">
        <v>6</v>
      </c>
      <c r="K6" s="13"/>
      <c r="L6" s="13"/>
      <c r="M6" s="13" t="s">
        <v>6</v>
      </c>
      <c r="N6" s="13" t="s">
        <v>6</v>
      </c>
      <c r="O6" s="13" t="s">
        <v>6</v>
      </c>
      <c r="P6" s="13" t="s">
        <v>6</v>
      </c>
      <c r="Q6" s="13" t="s">
        <v>6</v>
      </c>
      <c r="R6" s="13" t="s">
        <v>6</v>
      </c>
      <c r="S6" s="12">
        <v>0.01</v>
      </c>
      <c r="T6" s="13">
        <v>10</v>
      </c>
      <c r="U6" s="13" t="s">
        <v>6</v>
      </c>
      <c r="V6" s="13" t="s">
        <v>6</v>
      </c>
    </row>
    <row r="7" spans="1:22" x14ac:dyDescent="0.25">
      <c r="A7" t="s">
        <v>169</v>
      </c>
      <c r="B7" s="17" t="str">
        <f>HYPERLINK("#u51590000i!a1","Hoved institution")</f>
        <v>Hoved institution</v>
      </c>
      <c r="C7" s="12">
        <v>0.03</v>
      </c>
      <c r="D7" s="13">
        <v>171</v>
      </c>
      <c r="E7" s="12">
        <v>0.02</v>
      </c>
      <c r="F7" s="13">
        <v>165</v>
      </c>
      <c r="G7" s="12">
        <v>0.02</v>
      </c>
      <c r="H7" s="13">
        <v>175</v>
      </c>
      <c r="I7" s="12">
        <v>0.01</v>
      </c>
      <c r="J7" s="13">
        <v>177</v>
      </c>
      <c r="K7" s="12">
        <v>0.01</v>
      </c>
      <c r="L7" s="13">
        <v>173</v>
      </c>
      <c r="M7" s="12">
        <v>0.01</v>
      </c>
      <c r="N7" s="13">
        <v>184</v>
      </c>
      <c r="O7" s="12">
        <v>0.02</v>
      </c>
      <c r="P7" s="13">
        <v>186</v>
      </c>
      <c r="Q7" s="12">
        <v>0.03</v>
      </c>
      <c r="R7" s="13">
        <v>219</v>
      </c>
      <c r="S7" s="12">
        <v>0.04</v>
      </c>
      <c r="T7" s="13">
        <v>227</v>
      </c>
      <c r="U7" s="12">
        <v>0.04</v>
      </c>
      <c r="V7" s="13">
        <v>201</v>
      </c>
    </row>
    <row r="8" spans="1:22" x14ac:dyDescent="0.25">
      <c r="A8" t="s">
        <v>170</v>
      </c>
      <c r="B8" s="17" t="str">
        <f>HYPERLINK("#u51590046i!a1","Hoved institution")</f>
        <v>Hoved institution</v>
      </c>
      <c r="C8" s="13"/>
      <c r="D8" s="13"/>
      <c r="E8" s="13"/>
      <c r="F8" s="13"/>
      <c r="G8" s="13"/>
      <c r="H8" s="13"/>
      <c r="I8" s="12">
        <v>0</v>
      </c>
      <c r="J8" s="13">
        <v>14</v>
      </c>
      <c r="K8" s="13"/>
      <c r="L8" s="13"/>
      <c r="M8" s="13"/>
      <c r="N8" s="13"/>
      <c r="O8" s="13"/>
      <c r="P8" s="13"/>
      <c r="Q8" s="13"/>
      <c r="R8" s="13"/>
      <c r="S8" s="13"/>
      <c r="T8" s="13"/>
      <c r="U8" s="13"/>
      <c r="V8" s="13"/>
    </row>
    <row r="9" spans="1:22" x14ac:dyDescent="0.25">
      <c r="A9" t="s">
        <v>172</v>
      </c>
      <c r="B9" s="17" t="str">
        <f>HYPERLINK("#u51750000i!a1","Hoved institution")</f>
        <v>Hoved institution</v>
      </c>
      <c r="C9" s="12">
        <v>0.02</v>
      </c>
      <c r="D9" s="13">
        <v>40</v>
      </c>
      <c r="E9" s="12">
        <v>0.01</v>
      </c>
      <c r="F9" s="13">
        <v>82</v>
      </c>
      <c r="G9" s="12">
        <v>0.01</v>
      </c>
      <c r="H9" s="13">
        <v>60</v>
      </c>
      <c r="I9" s="12">
        <v>0.01</v>
      </c>
      <c r="J9" s="13">
        <v>80</v>
      </c>
      <c r="K9" s="12">
        <v>0</v>
      </c>
      <c r="L9" s="13">
        <v>90</v>
      </c>
      <c r="M9" s="12">
        <v>0</v>
      </c>
      <c r="N9" s="13">
        <v>102</v>
      </c>
      <c r="O9" s="12">
        <v>0.01</v>
      </c>
      <c r="P9" s="13">
        <v>103</v>
      </c>
      <c r="Q9" s="12">
        <v>0.04</v>
      </c>
      <c r="R9" s="13">
        <v>131</v>
      </c>
      <c r="S9" s="12">
        <v>0.08</v>
      </c>
      <c r="T9" s="13">
        <v>160</v>
      </c>
      <c r="U9" s="12">
        <v>0.06</v>
      </c>
      <c r="V9" s="13">
        <v>147</v>
      </c>
    </row>
    <row r="10" spans="1:22" x14ac:dyDescent="0.25">
      <c r="A10" s="14" t="s">
        <v>176</v>
      </c>
      <c r="B10" s="18" t="str">
        <f>HYPERLINK("#u54510000i!a1","Hoved institution")</f>
        <v>Hoved institution</v>
      </c>
      <c r="C10" s="15">
        <v>0.09</v>
      </c>
      <c r="D10" s="16">
        <v>25</v>
      </c>
      <c r="E10" s="15">
        <v>0.02</v>
      </c>
      <c r="F10" s="16">
        <v>24</v>
      </c>
      <c r="G10" s="15">
        <v>0.09</v>
      </c>
      <c r="H10" s="16">
        <v>24</v>
      </c>
      <c r="I10" s="15">
        <v>0.02</v>
      </c>
      <c r="J10" s="16">
        <v>25</v>
      </c>
      <c r="K10" s="16"/>
      <c r="L10" s="16"/>
      <c r="M10" s="16"/>
      <c r="N10" s="16"/>
      <c r="O10" s="16"/>
      <c r="P10" s="16"/>
      <c r="Q10" s="16"/>
      <c r="R10" s="16"/>
      <c r="S10" s="16"/>
      <c r="T10" s="16"/>
      <c r="U10" s="16"/>
      <c r="V10" s="16"/>
    </row>
    <row r="11" spans="1:22" x14ac:dyDescent="0.25">
      <c r="A11" t="s">
        <v>173</v>
      </c>
      <c r="B11" s="17" t="str">
        <f>HYPERLINK("#u51760000i!a1","Hoved institution")</f>
        <v>Hoved institution</v>
      </c>
      <c r="C11" s="13"/>
      <c r="D11" s="13"/>
      <c r="E11" s="13"/>
      <c r="F11" s="13"/>
      <c r="G11" s="13"/>
      <c r="H11" s="13"/>
      <c r="I11" s="13"/>
      <c r="J11" s="13"/>
      <c r="K11" s="13"/>
      <c r="L11" s="13"/>
      <c r="M11" s="13"/>
      <c r="N11" s="13"/>
      <c r="O11" s="13"/>
      <c r="P11" s="13"/>
      <c r="Q11" s="13"/>
      <c r="R11" s="13"/>
      <c r="S11" s="13"/>
      <c r="T11" s="13"/>
      <c r="U11" s="12">
        <v>0.14000000000000001</v>
      </c>
      <c r="V11" s="13">
        <v>75</v>
      </c>
    </row>
    <row r="12" spans="1:22" x14ac:dyDescent="0.25">
      <c r="A12" t="s">
        <v>168</v>
      </c>
      <c r="B12" s="17" t="str">
        <f>HYPERLINK("#u51580000i!a1","Hoved institution")</f>
        <v>Hoved institution</v>
      </c>
      <c r="C12" s="12">
        <v>0</v>
      </c>
      <c r="D12" s="13">
        <v>60</v>
      </c>
      <c r="E12" s="12">
        <v>0.01</v>
      </c>
      <c r="F12" s="13">
        <v>78</v>
      </c>
      <c r="G12" s="13" t="s">
        <v>6</v>
      </c>
      <c r="H12" s="13" t="s">
        <v>6</v>
      </c>
      <c r="I12" s="12">
        <v>0</v>
      </c>
      <c r="J12" s="13">
        <v>52</v>
      </c>
      <c r="K12" s="12">
        <v>0</v>
      </c>
      <c r="L12" s="13">
        <v>65</v>
      </c>
      <c r="M12" s="12">
        <v>0</v>
      </c>
      <c r="N12" s="13">
        <v>72</v>
      </c>
      <c r="O12" s="12">
        <v>0</v>
      </c>
      <c r="P12" s="13">
        <v>114</v>
      </c>
      <c r="Q12" s="12">
        <v>0.01</v>
      </c>
      <c r="R12" s="13">
        <v>105</v>
      </c>
      <c r="S12" s="12">
        <v>0.05</v>
      </c>
      <c r="T12" s="13">
        <v>102</v>
      </c>
      <c r="U12" s="12">
        <v>0.03</v>
      </c>
      <c r="V12" s="13">
        <v>118</v>
      </c>
    </row>
    <row r="13" spans="1:22" x14ac:dyDescent="0.25">
      <c r="A13" t="s">
        <v>174</v>
      </c>
      <c r="B13" s="17" t="str">
        <f>HYPERLINK("#u51780000i!a1","Hoved institution")</f>
        <v>Hoved institution</v>
      </c>
      <c r="C13" s="12">
        <v>0.01</v>
      </c>
      <c r="D13" s="13">
        <v>152</v>
      </c>
      <c r="E13" s="12">
        <v>0.01</v>
      </c>
      <c r="F13" s="13">
        <v>142</v>
      </c>
      <c r="G13" s="13" t="s">
        <v>6</v>
      </c>
      <c r="H13" s="13" t="s">
        <v>6</v>
      </c>
      <c r="I13" s="13" t="s">
        <v>6</v>
      </c>
      <c r="J13" s="13" t="s">
        <v>6</v>
      </c>
      <c r="K13" s="13"/>
      <c r="L13" s="13"/>
      <c r="M13" s="13"/>
      <c r="N13" s="13"/>
      <c r="O13" s="13"/>
      <c r="P13" s="13"/>
      <c r="Q13" s="13"/>
      <c r="R13" s="13"/>
      <c r="S13" s="13"/>
      <c r="T13" s="13"/>
      <c r="U13" s="13"/>
      <c r="V13" s="13"/>
    </row>
    <row r="14" spans="1:22" ht="15.75" thickBot="1" x14ac:dyDescent="0.3">
      <c r="A14" s="6" t="s">
        <v>175</v>
      </c>
      <c r="B14" s="9" t="str">
        <f>HYPERLINK("#u54310000i!a1","Hoved institution")</f>
        <v>Hoved institution</v>
      </c>
      <c r="C14" s="10">
        <v>0.05</v>
      </c>
      <c r="D14" s="11">
        <v>94</v>
      </c>
      <c r="E14" s="10">
        <v>0.08</v>
      </c>
      <c r="F14" s="11">
        <v>87</v>
      </c>
      <c r="G14" s="10">
        <v>7.0000000000000007E-2</v>
      </c>
      <c r="H14" s="11">
        <v>93</v>
      </c>
      <c r="I14" s="10">
        <v>0.08</v>
      </c>
      <c r="J14" s="11">
        <v>102</v>
      </c>
      <c r="K14" s="10">
        <v>0.1</v>
      </c>
      <c r="L14" s="11">
        <v>111</v>
      </c>
      <c r="M14" s="10">
        <v>0.02</v>
      </c>
      <c r="N14" s="11">
        <v>113</v>
      </c>
      <c r="O14" s="10">
        <v>0.04</v>
      </c>
      <c r="P14" s="11">
        <v>98</v>
      </c>
      <c r="Q14" s="10">
        <v>7.0000000000000007E-2</v>
      </c>
      <c r="R14" s="11">
        <v>119</v>
      </c>
      <c r="S14" s="10">
        <v>0.08</v>
      </c>
      <c r="T14" s="11">
        <v>102</v>
      </c>
      <c r="U14" s="10">
        <v>0.2</v>
      </c>
      <c r="V14" s="11">
        <v>106</v>
      </c>
    </row>
  </sheetData>
  <sortState ref="A5:V14">
    <sortCondition ref="A1"/>
  </sortState>
  <pageMargins left="0.7" right="0.7" top="0.75" bottom="0.75" header="0.3" footer="0.3"/>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6" t="s">
        <v>6</v>
      </c>
      <c r="E5" s="16" t="s">
        <v>6</v>
      </c>
      <c r="F5" s="15">
        <v>0.16</v>
      </c>
      <c r="G5" s="16">
        <v>17</v>
      </c>
      <c r="H5" s="15">
        <v>0.19</v>
      </c>
      <c r="I5" s="16">
        <v>10</v>
      </c>
      <c r="J5" s="16" t="s">
        <v>6</v>
      </c>
      <c r="K5" s="16" t="s">
        <v>6</v>
      </c>
      <c r="L5" s="16" t="s">
        <v>6</v>
      </c>
      <c r="M5" s="16" t="s">
        <v>6</v>
      </c>
      <c r="N5" s="16" t="s">
        <v>6</v>
      </c>
      <c r="O5" s="16" t="s">
        <v>6</v>
      </c>
      <c r="P5" s="16" t="s">
        <v>6</v>
      </c>
      <c r="Q5" s="16" t="s">
        <v>6</v>
      </c>
      <c r="R5" s="16" t="s">
        <v>6</v>
      </c>
      <c r="S5" s="16" t="s">
        <v>6</v>
      </c>
      <c r="T5" s="16" t="s">
        <v>6</v>
      </c>
      <c r="U5" s="16" t="s">
        <v>6</v>
      </c>
    </row>
    <row r="6" spans="1:21" ht="15.75" thickBot="1" x14ac:dyDescent="0.3">
      <c r="A6" s="6" t="s">
        <v>7</v>
      </c>
      <c r="B6" s="11" t="s">
        <v>6</v>
      </c>
      <c r="C6" s="11" t="s">
        <v>6</v>
      </c>
      <c r="D6" s="11" t="s">
        <v>6</v>
      </c>
      <c r="E6" s="11" t="s">
        <v>6</v>
      </c>
      <c r="F6" s="11" t="s">
        <v>6</v>
      </c>
      <c r="G6" s="11" t="s">
        <v>6</v>
      </c>
      <c r="H6" s="11" t="s">
        <v>6</v>
      </c>
      <c r="I6" s="11" t="s">
        <v>6</v>
      </c>
      <c r="J6" s="11" t="s">
        <v>6</v>
      </c>
      <c r="K6" s="11" t="s">
        <v>6</v>
      </c>
      <c r="L6" s="11" t="s">
        <v>6</v>
      </c>
      <c r="M6" s="11" t="s">
        <v>6</v>
      </c>
      <c r="N6" s="11" t="s">
        <v>6</v>
      </c>
      <c r="O6" s="11" t="s">
        <v>6</v>
      </c>
      <c r="P6" s="11" t="s">
        <v>6</v>
      </c>
      <c r="Q6" s="11" t="s">
        <v>6</v>
      </c>
      <c r="R6" s="11" t="s">
        <v>6</v>
      </c>
      <c r="S6" s="11" t="s">
        <v>6</v>
      </c>
      <c r="T6" s="11" t="s">
        <v>6</v>
      </c>
      <c r="U6" s="11" t="s">
        <v>6</v>
      </c>
    </row>
  </sheetData>
  <sortState ref="A5:U6">
    <sortCondition ref="A1"/>
  </sortState>
  <pageMargins left="0.7" right="0.7" top="0.75" bottom="0.75" header="0.3" footer="0.3"/>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6.7109375" bestFit="1" customWidth="1"/>
    <col min="2" max="2" width="5" bestFit="1" customWidth="1"/>
    <col min="3" max="3"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267</v>
      </c>
      <c r="B2" s="1"/>
    </row>
    <row r="3" spans="1:21" x14ac:dyDescent="0.25">
      <c r="A3" s="3"/>
      <c r="B3" s="7">
        <v>2002</v>
      </c>
      <c r="C3" s="7"/>
      <c r="D3" s="7"/>
      <c r="E3" s="7"/>
      <c r="F3" s="7">
        <v>2004</v>
      </c>
      <c r="G3" s="7"/>
      <c r="H3" s="7">
        <v>2005</v>
      </c>
      <c r="I3" s="7"/>
      <c r="J3" s="7">
        <v>2006</v>
      </c>
      <c r="K3" s="7"/>
      <c r="L3" s="7">
        <v>2007</v>
      </c>
      <c r="M3" s="7"/>
      <c r="N3" s="7"/>
      <c r="O3" s="7"/>
      <c r="P3" s="7"/>
      <c r="Q3" s="7"/>
      <c r="R3" s="7"/>
      <c r="S3" s="7"/>
      <c r="T3" s="7">
        <v>2011</v>
      </c>
      <c r="U3" s="7"/>
    </row>
    <row r="4" spans="1:21" x14ac:dyDescent="0.25">
      <c r="A4" s="4"/>
      <c r="B4" s="8" t="s">
        <v>1</v>
      </c>
      <c r="C4" s="8" t="s">
        <v>2</v>
      </c>
      <c r="D4" s="8"/>
      <c r="E4" s="8"/>
      <c r="F4" s="8" t="s">
        <v>1</v>
      </c>
      <c r="G4" s="8" t="s">
        <v>2</v>
      </c>
      <c r="H4" s="8" t="s">
        <v>1</v>
      </c>
      <c r="I4" s="8" t="s">
        <v>2</v>
      </c>
      <c r="J4" s="8" t="s">
        <v>1</v>
      </c>
      <c r="K4" s="8" t="s">
        <v>2</v>
      </c>
      <c r="L4" s="8" t="s">
        <v>1</v>
      </c>
      <c r="M4" s="8" t="s">
        <v>2</v>
      </c>
      <c r="N4" s="8"/>
      <c r="O4" s="8"/>
      <c r="P4" s="8"/>
      <c r="Q4" s="8"/>
      <c r="R4" s="8"/>
      <c r="S4" s="8"/>
      <c r="T4" s="8" t="s">
        <v>1</v>
      </c>
      <c r="U4" s="8" t="s">
        <v>2</v>
      </c>
    </row>
    <row r="5" spans="1:21" x14ac:dyDescent="0.25">
      <c r="A5" s="14" t="s">
        <v>27</v>
      </c>
      <c r="B5" s="16"/>
      <c r="C5" s="16"/>
      <c r="D5" s="16"/>
      <c r="E5" s="16"/>
      <c r="F5" s="16"/>
      <c r="G5" s="16"/>
      <c r="H5" s="16"/>
      <c r="I5" s="16"/>
      <c r="J5" s="16" t="s">
        <v>6</v>
      </c>
      <c r="K5" s="16" t="s">
        <v>6</v>
      </c>
      <c r="L5" s="16"/>
      <c r="M5" s="16"/>
      <c r="N5" s="16"/>
      <c r="O5" s="16"/>
      <c r="P5" s="16"/>
      <c r="Q5" s="16"/>
      <c r="R5" s="16"/>
      <c r="S5" s="16"/>
      <c r="T5" s="16" t="s">
        <v>6</v>
      </c>
      <c r="U5" s="16" t="s">
        <v>6</v>
      </c>
    </row>
    <row r="6" spans="1:21" ht="15.75" thickBot="1" x14ac:dyDescent="0.3">
      <c r="A6" s="6" t="s">
        <v>7</v>
      </c>
      <c r="B6" s="11" t="s">
        <v>6</v>
      </c>
      <c r="C6" s="11" t="s">
        <v>6</v>
      </c>
      <c r="D6" s="11"/>
      <c r="E6" s="11"/>
      <c r="F6" s="11" t="s">
        <v>6</v>
      </c>
      <c r="G6" s="11" t="s">
        <v>6</v>
      </c>
      <c r="H6" s="11" t="s">
        <v>6</v>
      </c>
      <c r="I6" s="11" t="s">
        <v>6</v>
      </c>
      <c r="J6" s="11"/>
      <c r="K6" s="11"/>
      <c r="L6" s="11" t="s">
        <v>6</v>
      </c>
      <c r="M6" s="11" t="s">
        <v>6</v>
      </c>
      <c r="N6" s="11"/>
      <c r="O6" s="11"/>
      <c r="P6" s="11"/>
      <c r="Q6" s="11"/>
      <c r="R6" s="11"/>
      <c r="S6" s="11"/>
      <c r="T6" s="11"/>
      <c r="U6" s="11"/>
    </row>
  </sheetData>
  <sortState ref="A5:U6">
    <sortCondition ref="A1"/>
  </sortState>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2" max="2" width="5" bestFit="1" customWidth="1"/>
    <col min="3" max="3"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266</v>
      </c>
      <c r="B2" s="1"/>
    </row>
    <row r="3" spans="1:21" x14ac:dyDescent="0.25">
      <c r="A3" s="3"/>
      <c r="B3" s="7">
        <v>2002</v>
      </c>
      <c r="C3" s="7"/>
      <c r="D3" s="7"/>
      <c r="E3" s="7"/>
      <c r="F3" s="7">
        <v>2004</v>
      </c>
      <c r="G3" s="7"/>
      <c r="H3" s="7">
        <v>2005</v>
      </c>
      <c r="I3" s="7"/>
      <c r="J3" s="7">
        <v>2006</v>
      </c>
      <c r="K3" s="7"/>
      <c r="L3" s="7"/>
      <c r="M3" s="7"/>
      <c r="N3" s="7">
        <v>2008</v>
      </c>
      <c r="O3" s="7"/>
      <c r="P3" s="7">
        <v>2009</v>
      </c>
      <c r="Q3" s="7"/>
      <c r="R3" s="7">
        <v>2010</v>
      </c>
      <c r="S3" s="7"/>
      <c r="T3" s="7">
        <v>2011</v>
      </c>
      <c r="U3" s="7"/>
    </row>
    <row r="4" spans="1:21" x14ac:dyDescent="0.25">
      <c r="A4" s="4"/>
      <c r="B4" s="8" t="s">
        <v>1</v>
      </c>
      <c r="C4" s="8" t="s">
        <v>2</v>
      </c>
      <c r="D4" s="8"/>
      <c r="E4" s="8"/>
      <c r="F4" s="8" t="s">
        <v>1</v>
      </c>
      <c r="G4" s="8" t="s">
        <v>2</v>
      </c>
      <c r="H4" s="8" t="s">
        <v>1</v>
      </c>
      <c r="I4" s="8" t="s">
        <v>2</v>
      </c>
      <c r="J4" s="8" t="s">
        <v>1</v>
      </c>
      <c r="K4" s="8" t="s">
        <v>2</v>
      </c>
      <c r="L4" s="8"/>
      <c r="M4" s="8"/>
      <c r="N4" s="8" t="s">
        <v>1</v>
      </c>
      <c r="O4" s="8" t="s">
        <v>2</v>
      </c>
      <c r="P4" s="8" t="s">
        <v>1</v>
      </c>
      <c r="Q4" s="8" t="s">
        <v>2</v>
      </c>
      <c r="R4" s="8" t="s">
        <v>1</v>
      </c>
      <c r="S4" s="8" t="s">
        <v>2</v>
      </c>
      <c r="T4" s="8" t="s">
        <v>1</v>
      </c>
      <c r="U4" s="8" t="s">
        <v>2</v>
      </c>
    </row>
    <row r="5" spans="1:21" ht="15.75" thickBot="1" x14ac:dyDescent="0.3">
      <c r="A5" s="6" t="s">
        <v>27</v>
      </c>
      <c r="B5" s="11" t="s">
        <v>6</v>
      </c>
      <c r="C5" s="11" t="s">
        <v>6</v>
      </c>
      <c r="D5" s="11"/>
      <c r="E5" s="11"/>
      <c r="F5" s="11" t="s">
        <v>6</v>
      </c>
      <c r="G5" s="11" t="s">
        <v>6</v>
      </c>
      <c r="H5" s="11" t="s">
        <v>6</v>
      </c>
      <c r="I5" s="11" t="s">
        <v>6</v>
      </c>
      <c r="J5" s="11" t="s">
        <v>6</v>
      </c>
      <c r="K5" s="11" t="s">
        <v>6</v>
      </c>
      <c r="L5" s="11"/>
      <c r="M5" s="11"/>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6.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265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0.23</v>
      </c>
      <c r="C5" s="13">
        <v>17</v>
      </c>
      <c r="D5" s="12">
        <v>0.14000000000000001</v>
      </c>
      <c r="E5" s="13">
        <v>36</v>
      </c>
      <c r="F5" s="12">
        <v>0.12</v>
      </c>
      <c r="G5" s="13">
        <v>21</v>
      </c>
      <c r="H5" s="12">
        <v>0.13</v>
      </c>
      <c r="I5" s="13">
        <v>32</v>
      </c>
      <c r="J5" s="12">
        <v>0.17</v>
      </c>
      <c r="K5" s="13">
        <v>25</v>
      </c>
      <c r="L5" s="12">
        <v>0.08</v>
      </c>
      <c r="M5" s="13">
        <v>24</v>
      </c>
      <c r="N5" s="12">
        <v>0.15</v>
      </c>
      <c r="O5" s="13">
        <v>21</v>
      </c>
      <c r="P5" s="12">
        <v>0.18</v>
      </c>
      <c r="Q5" s="13">
        <v>18</v>
      </c>
      <c r="R5" s="12">
        <v>0.14000000000000001</v>
      </c>
      <c r="S5" s="13">
        <v>12</v>
      </c>
      <c r="T5" s="12">
        <v>0.21</v>
      </c>
      <c r="U5" s="13">
        <v>12</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c r="U6" s="13"/>
    </row>
    <row r="7" spans="1:21" x14ac:dyDescent="0.25">
      <c r="A7" s="14" t="s">
        <v>40</v>
      </c>
      <c r="B7" s="15">
        <v>0.17</v>
      </c>
      <c r="C7" s="16">
        <v>10</v>
      </c>
      <c r="D7" s="15">
        <v>0.12</v>
      </c>
      <c r="E7" s="16">
        <v>10</v>
      </c>
      <c r="F7" s="16" t="s">
        <v>6</v>
      </c>
      <c r="G7" s="16" t="s">
        <v>6</v>
      </c>
      <c r="H7" s="16" t="s">
        <v>6</v>
      </c>
      <c r="I7" s="16" t="s">
        <v>6</v>
      </c>
      <c r="J7" s="16" t="s">
        <v>6</v>
      </c>
      <c r="K7" s="16" t="s">
        <v>6</v>
      </c>
      <c r="L7" s="16" t="s">
        <v>6</v>
      </c>
      <c r="M7" s="16" t="s">
        <v>6</v>
      </c>
      <c r="N7" s="16" t="s">
        <v>6</v>
      </c>
      <c r="O7" s="16" t="s">
        <v>6</v>
      </c>
      <c r="P7" s="16" t="s">
        <v>6</v>
      </c>
      <c r="Q7" s="16" t="s">
        <v>6</v>
      </c>
      <c r="R7" s="16" t="s">
        <v>6</v>
      </c>
      <c r="S7" s="16" t="s">
        <v>6</v>
      </c>
      <c r="T7" s="16"/>
      <c r="U7" s="16"/>
    </row>
    <row r="8" spans="1:21" x14ac:dyDescent="0.25">
      <c r="A8" t="s">
        <v>4</v>
      </c>
      <c r="B8" s="13" t="s">
        <v>6</v>
      </c>
      <c r="C8" s="13" t="s">
        <v>6</v>
      </c>
      <c r="D8" s="13" t="s">
        <v>6</v>
      </c>
      <c r="E8" s="13" t="s">
        <v>6</v>
      </c>
      <c r="F8" s="12">
        <v>0.25</v>
      </c>
      <c r="G8" s="13">
        <v>12</v>
      </c>
      <c r="H8" s="13" t="s">
        <v>6</v>
      </c>
      <c r="I8" s="13" t="s">
        <v>6</v>
      </c>
      <c r="J8" s="13" t="s">
        <v>6</v>
      </c>
      <c r="K8" s="13" t="s">
        <v>6</v>
      </c>
      <c r="L8" s="13" t="s">
        <v>6</v>
      </c>
      <c r="M8" s="13" t="s">
        <v>6</v>
      </c>
      <c r="N8" s="13" t="s">
        <v>6</v>
      </c>
      <c r="O8" s="13" t="s">
        <v>6</v>
      </c>
      <c r="P8" s="13"/>
      <c r="Q8" s="13"/>
      <c r="R8" s="13"/>
      <c r="S8" s="13"/>
      <c r="T8" s="13"/>
      <c r="U8" s="13"/>
    </row>
    <row r="9" spans="1:21" ht="15.75" thickBot="1" x14ac:dyDescent="0.3">
      <c r="A9" s="6" t="s">
        <v>7</v>
      </c>
      <c r="B9" s="10">
        <v>0.15</v>
      </c>
      <c r="C9" s="11">
        <v>11</v>
      </c>
      <c r="D9" s="10">
        <v>0.24</v>
      </c>
      <c r="E9" s="11">
        <v>14</v>
      </c>
      <c r="F9" s="10">
        <v>0.22</v>
      </c>
      <c r="G9" s="11">
        <v>19</v>
      </c>
      <c r="H9" s="10">
        <v>0.14000000000000001</v>
      </c>
      <c r="I9" s="11">
        <v>14</v>
      </c>
      <c r="J9" s="10">
        <v>0.06</v>
      </c>
      <c r="K9" s="11">
        <v>16</v>
      </c>
      <c r="L9" s="10">
        <v>0.14000000000000001</v>
      </c>
      <c r="M9" s="11">
        <v>18</v>
      </c>
      <c r="N9" s="11" t="s">
        <v>6</v>
      </c>
      <c r="O9" s="11" t="s">
        <v>6</v>
      </c>
      <c r="P9" s="10">
        <v>0.2</v>
      </c>
      <c r="Q9" s="11">
        <v>10</v>
      </c>
      <c r="R9" s="10">
        <v>0.26</v>
      </c>
      <c r="S9" s="11">
        <v>17</v>
      </c>
      <c r="T9" s="11" t="s">
        <v>6</v>
      </c>
      <c r="U9" s="11" t="s">
        <v>6</v>
      </c>
    </row>
  </sheetData>
  <sortState ref="A5:U9">
    <sortCondition ref="A1"/>
  </sortState>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6.7109375" bestFit="1" customWidth="1"/>
    <col min="2" max="2" width="5" bestFit="1" customWidth="1"/>
    <col min="3" max="3"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264</v>
      </c>
      <c r="B2" s="1"/>
    </row>
    <row r="3" spans="1:21" x14ac:dyDescent="0.25">
      <c r="A3" s="3"/>
      <c r="B3" s="7">
        <v>2002</v>
      </c>
      <c r="C3" s="7"/>
      <c r="D3" s="7"/>
      <c r="E3" s="7"/>
      <c r="F3" s="7"/>
      <c r="G3" s="7"/>
      <c r="H3" s="7">
        <v>2005</v>
      </c>
      <c r="I3" s="7"/>
      <c r="J3" s="7">
        <v>2006</v>
      </c>
      <c r="K3" s="7"/>
      <c r="L3" s="7">
        <v>2007</v>
      </c>
      <c r="M3" s="7"/>
      <c r="N3" s="7"/>
      <c r="O3" s="7"/>
      <c r="P3" s="7">
        <v>2009</v>
      </c>
      <c r="Q3" s="7"/>
      <c r="R3" s="7">
        <v>2010</v>
      </c>
      <c r="S3" s="7"/>
      <c r="T3" s="7">
        <v>2011</v>
      </c>
      <c r="U3" s="7"/>
    </row>
    <row r="4" spans="1:21" x14ac:dyDescent="0.25">
      <c r="A4" s="4"/>
      <c r="B4" s="8" t="s">
        <v>1</v>
      </c>
      <c r="C4" s="8" t="s">
        <v>2</v>
      </c>
      <c r="D4" s="8"/>
      <c r="E4" s="8"/>
      <c r="F4" s="8"/>
      <c r="G4" s="8"/>
      <c r="H4" s="8" t="s">
        <v>1</v>
      </c>
      <c r="I4" s="8" t="s">
        <v>2</v>
      </c>
      <c r="J4" s="8" t="s">
        <v>1</v>
      </c>
      <c r="K4" s="8" t="s">
        <v>2</v>
      </c>
      <c r="L4" s="8" t="s">
        <v>1</v>
      </c>
      <c r="M4" s="8" t="s">
        <v>2</v>
      </c>
      <c r="N4" s="8"/>
      <c r="O4" s="8"/>
      <c r="P4" s="8" t="s">
        <v>1</v>
      </c>
      <c r="Q4" s="8" t="s">
        <v>2</v>
      </c>
      <c r="R4" s="8" t="s">
        <v>1</v>
      </c>
      <c r="S4" s="8" t="s">
        <v>2</v>
      </c>
      <c r="T4" s="8" t="s">
        <v>1</v>
      </c>
      <c r="U4" s="8" t="s">
        <v>2</v>
      </c>
    </row>
    <row r="5" spans="1:21" x14ac:dyDescent="0.25">
      <c r="A5" s="14" t="s">
        <v>27</v>
      </c>
      <c r="B5" s="16" t="s">
        <v>6</v>
      </c>
      <c r="C5" s="16" t="s">
        <v>6</v>
      </c>
      <c r="D5" s="16"/>
      <c r="E5" s="16"/>
      <c r="F5" s="16"/>
      <c r="G5" s="16"/>
      <c r="H5" s="16"/>
      <c r="I5" s="16"/>
      <c r="J5" s="16" t="s">
        <v>6</v>
      </c>
      <c r="K5" s="16" t="s">
        <v>6</v>
      </c>
      <c r="L5" s="16" t="s">
        <v>6</v>
      </c>
      <c r="M5" s="16" t="s">
        <v>6</v>
      </c>
      <c r="N5" s="16"/>
      <c r="O5" s="16"/>
      <c r="P5" s="16" t="s">
        <v>6</v>
      </c>
      <c r="Q5" s="16" t="s">
        <v>6</v>
      </c>
      <c r="R5" s="16" t="s">
        <v>6</v>
      </c>
      <c r="S5" s="16" t="s">
        <v>6</v>
      </c>
      <c r="T5" s="16" t="s">
        <v>6</v>
      </c>
      <c r="U5" s="16" t="s">
        <v>6</v>
      </c>
    </row>
    <row r="6" spans="1:21" ht="15.75" thickBot="1" x14ac:dyDescent="0.3">
      <c r="A6" s="6" t="s">
        <v>7</v>
      </c>
      <c r="B6" s="11" t="s">
        <v>6</v>
      </c>
      <c r="C6" s="11" t="s">
        <v>6</v>
      </c>
      <c r="D6" s="11"/>
      <c r="E6" s="11"/>
      <c r="F6" s="11"/>
      <c r="G6" s="11"/>
      <c r="H6" s="11" t="s">
        <v>6</v>
      </c>
      <c r="I6" s="11" t="s">
        <v>6</v>
      </c>
      <c r="J6" s="11" t="s">
        <v>6</v>
      </c>
      <c r="K6" s="11" t="s">
        <v>6</v>
      </c>
      <c r="L6" s="11" t="s">
        <v>6</v>
      </c>
      <c r="M6" s="11" t="s">
        <v>6</v>
      </c>
      <c r="N6" s="11"/>
      <c r="O6" s="11"/>
      <c r="P6" s="11"/>
      <c r="Q6" s="11"/>
      <c r="R6" s="11"/>
      <c r="S6" s="11"/>
      <c r="T6" s="11"/>
      <c r="U6" s="11"/>
    </row>
  </sheetData>
  <sortState ref="A5:U6">
    <sortCondition ref="A1"/>
  </sortState>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263</v>
      </c>
      <c r="B2" s="1"/>
    </row>
    <row r="3" spans="1:21" x14ac:dyDescent="0.25">
      <c r="A3" s="3"/>
      <c r="B3" s="7">
        <v>2002</v>
      </c>
      <c r="C3" s="7"/>
      <c r="D3" s="7">
        <v>2003</v>
      </c>
      <c r="E3" s="7"/>
      <c r="F3" s="7">
        <v>2004</v>
      </c>
      <c r="G3" s="7"/>
      <c r="H3" s="7">
        <v>2005</v>
      </c>
      <c r="I3" s="7"/>
      <c r="J3" s="7">
        <v>2006</v>
      </c>
      <c r="K3" s="7"/>
      <c r="L3" s="7"/>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c r="M4" s="8"/>
      <c r="N4" s="8" t="s">
        <v>1</v>
      </c>
      <c r="O4" s="8" t="s">
        <v>2</v>
      </c>
      <c r="P4" s="8" t="s">
        <v>1</v>
      </c>
      <c r="Q4" s="8" t="s">
        <v>2</v>
      </c>
      <c r="R4" s="8" t="s">
        <v>1</v>
      </c>
      <c r="S4" s="8" t="s">
        <v>2</v>
      </c>
      <c r="T4" s="8" t="s">
        <v>1</v>
      </c>
      <c r="U4" s="8" t="s">
        <v>2</v>
      </c>
    </row>
    <row r="5" spans="1:21" ht="15.75" thickBot="1" x14ac:dyDescent="0.3">
      <c r="A5" s="6" t="s">
        <v>27</v>
      </c>
      <c r="B5" s="11" t="s">
        <v>6</v>
      </c>
      <c r="C5" s="11" t="s">
        <v>6</v>
      </c>
      <c r="D5" s="11" t="s">
        <v>6</v>
      </c>
      <c r="E5" s="11" t="s">
        <v>6</v>
      </c>
      <c r="F5" s="11" t="s">
        <v>6</v>
      </c>
      <c r="G5" s="11" t="s">
        <v>6</v>
      </c>
      <c r="H5" s="11" t="s">
        <v>6</v>
      </c>
      <c r="I5" s="11" t="s">
        <v>6</v>
      </c>
      <c r="J5" s="11" t="s">
        <v>6</v>
      </c>
      <c r="K5" s="11" t="s">
        <v>6</v>
      </c>
      <c r="L5" s="11"/>
      <c r="M5" s="11"/>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6.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HYPERLINK("#u411!a1","Tilbage til Fremmedsprog (hum.), kand.")</f>
        <v>Tilbage til Fremmedsprog (hum.), kand.</v>
      </c>
    </row>
    <row r="2" spans="1:21" ht="15.75" thickBot="1" x14ac:dyDescent="0.3">
      <c r="A2" s="1" t="s">
        <v>262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0.19</v>
      </c>
      <c r="C5" s="13">
        <v>52</v>
      </c>
      <c r="D5" s="12">
        <v>0.17</v>
      </c>
      <c r="E5" s="13">
        <v>72</v>
      </c>
      <c r="F5" s="12">
        <v>0.17</v>
      </c>
      <c r="G5" s="13">
        <v>74</v>
      </c>
      <c r="H5" s="12">
        <v>0.09</v>
      </c>
      <c r="I5" s="13">
        <v>75</v>
      </c>
      <c r="J5" s="12">
        <v>0.14000000000000001</v>
      </c>
      <c r="K5" s="13">
        <v>68</v>
      </c>
      <c r="L5" s="12">
        <v>0.1</v>
      </c>
      <c r="M5" s="13">
        <v>65</v>
      </c>
      <c r="N5" s="12">
        <v>0.14000000000000001</v>
      </c>
      <c r="O5" s="13">
        <v>66</v>
      </c>
      <c r="P5" s="12">
        <v>0.15</v>
      </c>
      <c r="Q5" s="13">
        <v>75</v>
      </c>
      <c r="R5" s="12">
        <v>0.21</v>
      </c>
      <c r="S5" s="13">
        <v>60</v>
      </c>
      <c r="T5" s="12">
        <v>0.12</v>
      </c>
      <c r="U5" s="13">
        <v>48</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2">
        <v>0.26</v>
      </c>
      <c r="Q6" s="13">
        <v>10</v>
      </c>
      <c r="R6" s="13" t="s">
        <v>6</v>
      </c>
      <c r="S6" s="13" t="s">
        <v>6</v>
      </c>
      <c r="T6" s="13" t="s">
        <v>6</v>
      </c>
      <c r="U6" s="13" t="s">
        <v>6</v>
      </c>
    </row>
    <row r="7" spans="1:21" x14ac:dyDescent="0.25">
      <c r="A7" s="14" t="s">
        <v>40</v>
      </c>
      <c r="B7" s="15">
        <v>0.25</v>
      </c>
      <c r="C7" s="16">
        <v>27</v>
      </c>
      <c r="D7" s="15">
        <v>0.28000000000000003</v>
      </c>
      <c r="E7" s="16">
        <v>29</v>
      </c>
      <c r="F7" s="15">
        <v>0.18</v>
      </c>
      <c r="G7" s="16">
        <v>37</v>
      </c>
      <c r="H7" s="15">
        <v>0.32</v>
      </c>
      <c r="I7" s="16">
        <v>22</v>
      </c>
      <c r="J7" s="15">
        <v>0.17</v>
      </c>
      <c r="K7" s="16">
        <v>19</v>
      </c>
      <c r="L7" s="15">
        <v>0.11</v>
      </c>
      <c r="M7" s="16">
        <v>54</v>
      </c>
      <c r="N7" s="15">
        <v>0.18</v>
      </c>
      <c r="O7" s="16">
        <v>37</v>
      </c>
      <c r="P7" s="15">
        <v>0.33</v>
      </c>
      <c r="Q7" s="16">
        <v>28</v>
      </c>
      <c r="R7" s="15">
        <v>0.15</v>
      </c>
      <c r="S7" s="16">
        <v>32</v>
      </c>
      <c r="T7" s="15">
        <v>0.17</v>
      </c>
      <c r="U7" s="16">
        <v>29</v>
      </c>
    </row>
    <row r="8" spans="1:21" x14ac:dyDescent="0.25">
      <c r="A8" t="s">
        <v>4</v>
      </c>
      <c r="B8" s="12">
        <v>0.27</v>
      </c>
      <c r="C8" s="13">
        <v>29</v>
      </c>
      <c r="D8" s="12">
        <v>0.24</v>
      </c>
      <c r="E8" s="13">
        <v>31</v>
      </c>
      <c r="F8" s="12">
        <v>0.2</v>
      </c>
      <c r="G8" s="13">
        <v>37</v>
      </c>
      <c r="H8" s="12">
        <v>0.18</v>
      </c>
      <c r="I8" s="13">
        <v>56</v>
      </c>
      <c r="J8" s="12">
        <v>0.15</v>
      </c>
      <c r="K8" s="13">
        <v>56</v>
      </c>
      <c r="L8" s="12">
        <v>0.11</v>
      </c>
      <c r="M8" s="13">
        <v>64</v>
      </c>
      <c r="N8" s="12">
        <v>0.12</v>
      </c>
      <c r="O8" s="13">
        <v>100</v>
      </c>
      <c r="P8" s="12">
        <v>0.21</v>
      </c>
      <c r="Q8" s="13">
        <v>31</v>
      </c>
      <c r="R8" s="12">
        <v>0.21</v>
      </c>
      <c r="S8" s="13">
        <v>12</v>
      </c>
      <c r="T8" s="13" t="s">
        <v>6</v>
      </c>
      <c r="U8" s="13" t="s">
        <v>6</v>
      </c>
    </row>
    <row r="9" spans="1:21" ht="15.75" thickBot="1" x14ac:dyDescent="0.3">
      <c r="A9" s="6" t="s">
        <v>7</v>
      </c>
      <c r="B9" s="10">
        <v>0.16</v>
      </c>
      <c r="C9" s="11">
        <v>37</v>
      </c>
      <c r="D9" s="10">
        <v>0.23</v>
      </c>
      <c r="E9" s="11">
        <v>46</v>
      </c>
      <c r="F9" s="10">
        <v>0.17</v>
      </c>
      <c r="G9" s="11">
        <v>56</v>
      </c>
      <c r="H9" s="10">
        <v>0.17</v>
      </c>
      <c r="I9" s="11">
        <v>62</v>
      </c>
      <c r="J9" s="10">
        <v>0.1</v>
      </c>
      <c r="K9" s="11">
        <v>47</v>
      </c>
      <c r="L9" s="10">
        <v>0.12</v>
      </c>
      <c r="M9" s="11">
        <v>57</v>
      </c>
      <c r="N9" s="10">
        <v>0.21</v>
      </c>
      <c r="O9" s="11">
        <v>51</v>
      </c>
      <c r="P9" s="10">
        <v>0.19</v>
      </c>
      <c r="Q9" s="11">
        <v>60</v>
      </c>
      <c r="R9" s="10">
        <v>0.13</v>
      </c>
      <c r="S9" s="11">
        <v>53</v>
      </c>
      <c r="T9" s="10">
        <v>0.08</v>
      </c>
      <c r="U9" s="11">
        <v>30</v>
      </c>
    </row>
  </sheetData>
  <sortState ref="A5:U9">
    <sortCondition ref="A1"/>
  </sortState>
  <pageMargins left="0.7" right="0.7" top="0.75" bottom="0.75" header="0.3" footer="0.3"/>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8" max="8" width="5" bestFit="1" customWidth="1"/>
    <col min="9" max="9" width="2.42578125" bestFit="1" customWidth="1"/>
  </cols>
  <sheetData>
    <row r="1" spans="1:9" x14ac:dyDescent="0.25">
      <c r="A1" s="2" t="str">
        <f>HYPERLINK("#u411!a1","Tilbage til Fremmedsprog (hum.), kand.")</f>
        <v>Tilbage til Fremmedsprog (hum.), kand.</v>
      </c>
    </row>
    <row r="2" spans="1:9" ht="15.75" thickBot="1" x14ac:dyDescent="0.3">
      <c r="A2" s="1" t="s">
        <v>261</v>
      </c>
      <c r="B2" s="1"/>
    </row>
    <row r="3" spans="1:9" x14ac:dyDescent="0.25">
      <c r="A3" s="3"/>
      <c r="B3" s="7">
        <v>2002</v>
      </c>
      <c r="C3" s="7"/>
      <c r="D3" s="7">
        <v>2003</v>
      </c>
      <c r="E3" s="7"/>
      <c r="F3" s="7"/>
      <c r="G3" s="7"/>
      <c r="H3" s="7">
        <v>2005</v>
      </c>
      <c r="I3" s="7"/>
    </row>
    <row r="4" spans="1:9" x14ac:dyDescent="0.25">
      <c r="A4" s="4"/>
      <c r="B4" s="8" t="s">
        <v>1</v>
      </c>
      <c r="C4" s="8" t="s">
        <v>2</v>
      </c>
      <c r="D4" s="8" t="s">
        <v>1</v>
      </c>
      <c r="E4" s="8" t="s">
        <v>2</v>
      </c>
      <c r="F4" s="8"/>
      <c r="G4" s="8"/>
      <c r="H4" s="8" t="s">
        <v>1</v>
      </c>
      <c r="I4" s="8" t="s">
        <v>2</v>
      </c>
    </row>
    <row r="5" spans="1:9" x14ac:dyDescent="0.25">
      <c r="A5" s="14" t="s">
        <v>27</v>
      </c>
      <c r="B5" s="16" t="s">
        <v>6</v>
      </c>
      <c r="C5" s="16" t="s">
        <v>6</v>
      </c>
      <c r="D5" s="16" t="s">
        <v>6</v>
      </c>
      <c r="E5" s="16" t="s">
        <v>6</v>
      </c>
      <c r="F5" s="16"/>
      <c r="G5" s="16"/>
      <c r="H5" s="16" t="s">
        <v>6</v>
      </c>
      <c r="I5" s="16" t="s">
        <v>6</v>
      </c>
    </row>
    <row r="6" spans="1:9" ht="15.75" thickBot="1" x14ac:dyDescent="0.3">
      <c r="A6" s="6" t="s">
        <v>7</v>
      </c>
      <c r="B6" s="11" t="s">
        <v>6</v>
      </c>
      <c r="C6" s="11" t="s">
        <v>6</v>
      </c>
      <c r="D6" s="11" t="s">
        <v>6</v>
      </c>
      <c r="E6" s="11" t="s">
        <v>6</v>
      </c>
      <c r="F6" s="11"/>
      <c r="G6" s="11"/>
      <c r="H6" s="11"/>
      <c r="I6" s="11"/>
    </row>
  </sheetData>
  <sortState ref="A5:I6">
    <sortCondition ref="A1"/>
  </sortState>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36.7109375" bestFit="1" customWidth="1"/>
    <col min="4" max="4" width="5" bestFit="1" customWidth="1"/>
    <col min="5" max="5" width="2.42578125" bestFit="1" customWidth="1"/>
  </cols>
  <sheetData>
    <row r="1" spans="1:5" x14ac:dyDescent="0.25">
      <c r="A1" s="2" t="str">
        <f>HYPERLINK("#u411!a1","Tilbage til Fremmedsprog (hum.), kand.")</f>
        <v>Tilbage til Fremmedsprog (hum.), kand.</v>
      </c>
    </row>
    <row r="2" spans="1:5" ht="15.75" thickBot="1" x14ac:dyDescent="0.3">
      <c r="A2" s="1" t="s">
        <v>260</v>
      </c>
      <c r="B2" s="1"/>
    </row>
    <row r="3" spans="1:5" x14ac:dyDescent="0.25">
      <c r="A3" s="3"/>
      <c r="B3" s="7"/>
      <c r="C3" s="7"/>
      <c r="D3" s="7">
        <v>2003</v>
      </c>
      <c r="E3" s="7"/>
    </row>
    <row r="4" spans="1:5" x14ac:dyDescent="0.25">
      <c r="A4" s="4"/>
      <c r="B4" s="8"/>
      <c r="C4" s="8"/>
      <c r="D4" s="8" t="s">
        <v>1</v>
      </c>
      <c r="E4" s="8" t="s">
        <v>2</v>
      </c>
    </row>
    <row r="5" spans="1:5" ht="15.75" thickBot="1" x14ac:dyDescent="0.3">
      <c r="A5" s="6" t="s">
        <v>7</v>
      </c>
      <c r="B5" s="11"/>
      <c r="C5" s="11"/>
      <c r="D5" s="11" t="s">
        <v>6</v>
      </c>
      <c r="E5" s="11" t="s">
        <v>6</v>
      </c>
    </row>
  </sheetData>
  <sortState ref="A5:E5">
    <sortCondition ref="A1"/>
  </sortState>
  <pageMargins left="0.7" right="0.7" top="0.75" bottom="0.75" header="0.3" footer="0.3"/>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8" max="8" width="5" bestFit="1" customWidth="1"/>
    <col min="9" max="9"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259</v>
      </c>
      <c r="B2" s="1"/>
    </row>
    <row r="3" spans="1:21" x14ac:dyDescent="0.25">
      <c r="A3" s="3"/>
      <c r="B3" s="7">
        <v>2002</v>
      </c>
      <c r="C3" s="7"/>
      <c r="D3" s="7">
        <v>2003</v>
      </c>
      <c r="E3" s="7"/>
      <c r="F3" s="7"/>
      <c r="G3" s="7"/>
      <c r="H3" s="7">
        <v>2005</v>
      </c>
      <c r="I3" s="7"/>
      <c r="J3" s="7"/>
      <c r="K3" s="7"/>
      <c r="L3" s="7"/>
      <c r="M3" s="7"/>
      <c r="N3" s="7"/>
      <c r="O3" s="7"/>
      <c r="P3" s="7"/>
      <c r="Q3" s="7"/>
      <c r="R3" s="7">
        <v>2010</v>
      </c>
      <c r="S3" s="7"/>
      <c r="T3" s="7">
        <v>2011</v>
      </c>
      <c r="U3" s="7"/>
    </row>
    <row r="4" spans="1:21" x14ac:dyDescent="0.25">
      <c r="A4" s="4"/>
      <c r="B4" s="8" t="s">
        <v>1</v>
      </c>
      <c r="C4" s="8" t="s">
        <v>2</v>
      </c>
      <c r="D4" s="8" t="s">
        <v>1</v>
      </c>
      <c r="E4" s="8" t="s">
        <v>2</v>
      </c>
      <c r="F4" s="8"/>
      <c r="G4" s="8"/>
      <c r="H4" s="8" t="s">
        <v>1</v>
      </c>
      <c r="I4" s="8" t="s">
        <v>2</v>
      </c>
      <c r="J4" s="8"/>
      <c r="K4" s="8"/>
      <c r="L4" s="8"/>
      <c r="M4" s="8"/>
      <c r="N4" s="8"/>
      <c r="O4" s="8"/>
      <c r="P4" s="8"/>
      <c r="Q4" s="8"/>
      <c r="R4" s="8" t="s">
        <v>1</v>
      </c>
      <c r="S4" s="8" t="s">
        <v>2</v>
      </c>
      <c r="T4" s="8" t="s">
        <v>1</v>
      </c>
      <c r="U4" s="8" t="s">
        <v>2</v>
      </c>
    </row>
    <row r="5" spans="1:21" x14ac:dyDescent="0.25">
      <c r="A5" t="s">
        <v>27</v>
      </c>
      <c r="B5" s="13" t="s">
        <v>6</v>
      </c>
      <c r="C5" s="13" t="s">
        <v>6</v>
      </c>
      <c r="D5" s="13" t="s">
        <v>6</v>
      </c>
      <c r="E5" s="13" t="s">
        <v>6</v>
      </c>
      <c r="F5" s="13"/>
      <c r="G5" s="13"/>
      <c r="H5" s="13" t="s">
        <v>6</v>
      </c>
      <c r="I5" s="13" t="s">
        <v>6</v>
      </c>
      <c r="J5" s="13"/>
      <c r="K5" s="13"/>
      <c r="L5" s="13"/>
      <c r="M5" s="13"/>
      <c r="N5" s="13"/>
      <c r="O5" s="13"/>
      <c r="P5" s="13"/>
      <c r="Q5" s="13"/>
      <c r="R5" s="13" t="s">
        <v>6</v>
      </c>
      <c r="S5" s="13" t="s">
        <v>6</v>
      </c>
      <c r="T5" s="13"/>
      <c r="U5" s="13"/>
    </row>
    <row r="6" spans="1:21" x14ac:dyDescent="0.25">
      <c r="A6" s="14" t="s">
        <v>40</v>
      </c>
      <c r="B6" s="16" t="s">
        <v>6</v>
      </c>
      <c r="C6" s="16" t="s">
        <v>6</v>
      </c>
      <c r="D6" s="16"/>
      <c r="E6" s="16"/>
      <c r="F6" s="16"/>
      <c r="G6" s="16"/>
      <c r="H6" s="16"/>
      <c r="I6" s="16"/>
      <c r="J6" s="16"/>
      <c r="K6" s="16"/>
      <c r="L6" s="16"/>
      <c r="M6" s="16"/>
      <c r="N6" s="16"/>
      <c r="O6" s="16"/>
      <c r="P6" s="16"/>
      <c r="Q6" s="16"/>
      <c r="R6" s="16"/>
      <c r="S6" s="16"/>
      <c r="T6" s="16" t="s">
        <v>6</v>
      </c>
      <c r="U6" s="16" t="s">
        <v>6</v>
      </c>
    </row>
    <row r="7" spans="1:21" ht="15.75" thickBot="1" x14ac:dyDescent="0.3">
      <c r="A7" s="6" t="s">
        <v>7</v>
      </c>
      <c r="B7" s="11" t="s">
        <v>6</v>
      </c>
      <c r="C7" s="11" t="s">
        <v>6</v>
      </c>
      <c r="D7" s="11" t="s">
        <v>6</v>
      </c>
      <c r="E7" s="11" t="s">
        <v>6</v>
      </c>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heetViews>
  <sheetFormatPr defaultRowHeight="15" x14ac:dyDescent="0.25"/>
  <cols>
    <col min="1" max="1" width="44.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58</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164</v>
      </c>
      <c r="B5" s="17" t="str">
        <f>HYPERLINK("#u57060000i!a1","Hoved institution")</f>
        <v>Hoved institution</v>
      </c>
      <c r="C5" s="13"/>
      <c r="D5" s="13"/>
      <c r="E5" s="13"/>
      <c r="F5" s="13"/>
      <c r="G5" s="13"/>
      <c r="H5" s="13"/>
      <c r="I5" s="13"/>
      <c r="J5" s="13"/>
      <c r="K5" s="13"/>
      <c r="L5" s="13"/>
      <c r="M5" s="13"/>
      <c r="N5" s="13"/>
      <c r="O5" s="13"/>
      <c r="P5" s="13"/>
      <c r="Q5" s="12">
        <v>0.25</v>
      </c>
      <c r="R5" s="13">
        <v>13</v>
      </c>
      <c r="S5" s="12">
        <v>0.16</v>
      </c>
      <c r="T5" s="13">
        <v>16</v>
      </c>
      <c r="U5" s="13" t="s">
        <v>6</v>
      </c>
      <c r="V5" s="13" t="s">
        <v>6</v>
      </c>
    </row>
    <row r="6" spans="1:22" x14ac:dyDescent="0.25">
      <c r="A6" t="s">
        <v>165</v>
      </c>
      <c r="B6" s="17" t="str">
        <f>HYPERLINK("#u57900000i!a1","Hoved institution")</f>
        <v>Hoved institution</v>
      </c>
      <c r="C6" s="13" t="s">
        <v>6</v>
      </c>
      <c r="D6" s="13" t="s">
        <v>6</v>
      </c>
      <c r="E6" s="13" t="s">
        <v>6</v>
      </c>
      <c r="F6" s="13" t="s">
        <v>6</v>
      </c>
      <c r="G6" s="12">
        <v>0.03</v>
      </c>
      <c r="H6" s="13">
        <v>29</v>
      </c>
      <c r="I6" s="12">
        <v>0.03</v>
      </c>
      <c r="J6" s="13">
        <v>39</v>
      </c>
      <c r="K6" s="12">
        <v>0.03</v>
      </c>
      <c r="L6" s="13">
        <v>34</v>
      </c>
      <c r="M6" s="12">
        <v>0.01</v>
      </c>
      <c r="N6" s="13">
        <v>41</v>
      </c>
      <c r="O6" s="12">
        <v>0.02</v>
      </c>
      <c r="P6" s="13">
        <v>24</v>
      </c>
      <c r="Q6" s="12">
        <v>0.01</v>
      </c>
      <c r="R6" s="13">
        <v>28</v>
      </c>
      <c r="S6" s="12">
        <v>0.04</v>
      </c>
      <c r="T6" s="13">
        <v>22</v>
      </c>
      <c r="U6" s="12">
        <v>0.01</v>
      </c>
      <c r="V6" s="13">
        <v>13</v>
      </c>
    </row>
    <row r="7" spans="1:22" x14ac:dyDescent="0.25">
      <c r="A7" s="14" t="s">
        <v>166</v>
      </c>
      <c r="B7" s="18" t="str">
        <f>HYPERLINK("#u57910000i!a1","Hoved institution")</f>
        <v>Hoved institution</v>
      </c>
      <c r="C7" s="15">
        <v>0.02</v>
      </c>
      <c r="D7" s="16">
        <v>30</v>
      </c>
      <c r="E7" s="15">
        <v>0</v>
      </c>
      <c r="F7" s="16">
        <v>26</v>
      </c>
      <c r="G7" s="16" t="s">
        <v>6</v>
      </c>
      <c r="H7" s="16" t="s">
        <v>6</v>
      </c>
      <c r="I7" s="16"/>
      <c r="J7" s="16"/>
      <c r="K7" s="16"/>
      <c r="L7" s="16"/>
      <c r="M7" s="16" t="s">
        <v>6</v>
      </c>
      <c r="N7" s="16" t="s">
        <v>6</v>
      </c>
      <c r="O7" s="16" t="s">
        <v>6</v>
      </c>
      <c r="P7" s="16" t="s">
        <v>6</v>
      </c>
      <c r="Q7" s="16"/>
      <c r="R7" s="16"/>
      <c r="S7" s="16"/>
      <c r="T7" s="16"/>
      <c r="U7" s="16"/>
      <c r="V7" s="16"/>
    </row>
    <row r="8" spans="1:22" ht="15.75" thickBot="1" x14ac:dyDescent="0.3">
      <c r="A8" s="6" t="s">
        <v>163</v>
      </c>
      <c r="B8" s="9" t="str">
        <f>HYPERLINK("#u50750000i!a1","Hoved institution")</f>
        <v>Hoved institution</v>
      </c>
      <c r="C8" s="10">
        <v>0.28000000000000003</v>
      </c>
      <c r="D8" s="11">
        <v>501</v>
      </c>
      <c r="E8" s="10">
        <v>0.26</v>
      </c>
      <c r="F8" s="11">
        <v>432</v>
      </c>
      <c r="G8" s="10">
        <v>0.25</v>
      </c>
      <c r="H8" s="11">
        <v>402</v>
      </c>
      <c r="I8" s="10">
        <v>0.2</v>
      </c>
      <c r="J8" s="11">
        <v>293</v>
      </c>
      <c r="K8" s="11" t="s">
        <v>6</v>
      </c>
      <c r="L8" s="11" t="s">
        <v>6</v>
      </c>
      <c r="M8" s="10">
        <v>0.19</v>
      </c>
      <c r="N8" s="11">
        <v>39</v>
      </c>
      <c r="O8" s="10">
        <v>0.16</v>
      </c>
      <c r="P8" s="11">
        <v>42</v>
      </c>
      <c r="Q8" s="10">
        <v>0.1</v>
      </c>
      <c r="R8" s="11">
        <v>39</v>
      </c>
      <c r="S8" s="10">
        <v>0.25</v>
      </c>
      <c r="T8" s="11">
        <v>43</v>
      </c>
      <c r="U8" s="10">
        <v>0.25</v>
      </c>
      <c r="V8" s="11">
        <v>36</v>
      </c>
    </row>
  </sheetData>
  <sortState ref="A5:V8">
    <sortCondition ref="A1"/>
  </sortState>
  <pageMargins left="0.7" right="0.7" top="0.75" bottom="0.75" header="0.3" footer="0.3"/>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258</v>
      </c>
      <c r="B2" s="1"/>
    </row>
    <row r="3" spans="1:21" x14ac:dyDescent="0.25">
      <c r="A3" s="3"/>
      <c r="B3" s="7">
        <v>2002</v>
      </c>
      <c r="C3" s="7"/>
      <c r="D3" s="7">
        <v>2003</v>
      </c>
      <c r="E3" s="7"/>
      <c r="F3" s="7">
        <v>2004</v>
      </c>
      <c r="G3" s="7"/>
      <c r="H3" s="7">
        <v>2005</v>
      </c>
      <c r="I3" s="7"/>
      <c r="J3" s="7">
        <v>2006</v>
      </c>
      <c r="K3" s="7"/>
      <c r="L3" s="7">
        <v>2007</v>
      </c>
      <c r="M3" s="7"/>
      <c r="N3" s="7">
        <v>2008</v>
      </c>
      <c r="O3" s="7"/>
      <c r="P3" s="7"/>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c r="Q4" s="8"/>
      <c r="R4" s="8" t="s">
        <v>1</v>
      </c>
      <c r="S4" s="8" t="s">
        <v>2</v>
      </c>
      <c r="T4" s="8" t="s">
        <v>1</v>
      </c>
      <c r="U4" s="8" t="s">
        <v>2</v>
      </c>
    </row>
    <row r="5" spans="1:21" x14ac:dyDescent="0.25">
      <c r="A5" t="s">
        <v>27</v>
      </c>
      <c r="B5" s="13" t="s">
        <v>6</v>
      </c>
      <c r="C5" s="13" t="s">
        <v>6</v>
      </c>
      <c r="D5" s="13"/>
      <c r="E5" s="13"/>
      <c r="F5" s="13" t="s">
        <v>6</v>
      </c>
      <c r="G5" s="13" t="s">
        <v>6</v>
      </c>
      <c r="H5" s="13" t="s">
        <v>6</v>
      </c>
      <c r="I5" s="13" t="s">
        <v>6</v>
      </c>
      <c r="J5" s="13" t="s">
        <v>6</v>
      </c>
      <c r="K5" s="13" t="s">
        <v>6</v>
      </c>
      <c r="L5" s="13" t="s">
        <v>6</v>
      </c>
      <c r="M5" s="13" t="s">
        <v>6</v>
      </c>
      <c r="N5" s="13"/>
      <c r="O5" s="13"/>
      <c r="P5" s="13"/>
      <c r="Q5" s="13"/>
      <c r="R5" s="13"/>
      <c r="S5" s="13"/>
      <c r="T5" s="13"/>
      <c r="U5" s="13"/>
    </row>
    <row r="6" spans="1:21" x14ac:dyDescent="0.25">
      <c r="A6" s="14" t="s">
        <v>40</v>
      </c>
      <c r="B6" s="16" t="s">
        <v>6</v>
      </c>
      <c r="C6" s="16" t="s">
        <v>6</v>
      </c>
      <c r="D6" s="16" t="s">
        <v>6</v>
      </c>
      <c r="E6" s="16" t="s">
        <v>6</v>
      </c>
      <c r="F6" s="16"/>
      <c r="G6" s="16"/>
      <c r="H6" s="16"/>
      <c r="I6" s="16"/>
      <c r="J6" s="16"/>
      <c r="K6" s="16"/>
      <c r="L6" s="16"/>
      <c r="M6" s="16"/>
      <c r="N6" s="16" t="s">
        <v>6</v>
      </c>
      <c r="O6" s="16" t="s">
        <v>6</v>
      </c>
      <c r="P6" s="16"/>
      <c r="Q6" s="16"/>
      <c r="R6" s="16" t="s">
        <v>6</v>
      </c>
      <c r="S6" s="16" t="s">
        <v>6</v>
      </c>
      <c r="T6" s="16" t="s">
        <v>6</v>
      </c>
      <c r="U6" s="16" t="s">
        <v>6</v>
      </c>
    </row>
    <row r="7" spans="1:21" ht="15.75" thickBot="1" x14ac:dyDescent="0.3">
      <c r="A7" s="6" t="s">
        <v>7</v>
      </c>
      <c r="B7" s="11" t="s">
        <v>6</v>
      </c>
      <c r="C7" s="11" t="s">
        <v>6</v>
      </c>
      <c r="D7" s="11" t="s">
        <v>6</v>
      </c>
      <c r="E7" s="11" t="s">
        <v>6</v>
      </c>
      <c r="F7" s="11" t="s">
        <v>6</v>
      </c>
      <c r="G7" s="11" t="s">
        <v>6</v>
      </c>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4" max="14" width="5" bestFit="1" customWidth="1"/>
    <col min="15" max="15" width="2.42578125" bestFit="1" customWidth="1"/>
  </cols>
  <sheetData>
    <row r="1" spans="1:15" x14ac:dyDescent="0.25">
      <c r="A1" s="2" t="str">
        <f>HYPERLINK("#u411!a1","Tilbage til Fremmedsprog (hum.), kand.")</f>
        <v>Tilbage til Fremmedsprog (hum.), kand.</v>
      </c>
    </row>
    <row r="2" spans="1:15" ht="15.75" thickBot="1" x14ac:dyDescent="0.3">
      <c r="A2" s="1" t="s">
        <v>257</v>
      </c>
      <c r="B2" s="1"/>
    </row>
    <row r="3" spans="1:15" x14ac:dyDescent="0.25">
      <c r="A3" s="3"/>
      <c r="B3" s="7">
        <v>2002</v>
      </c>
      <c r="C3" s="7"/>
      <c r="D3" s="7">
        <v>2003</v>
      </c>
      <c r="E3" s="7"/>
      <c r="F3" s="7">
        <v>2004</v>
      </c>
      <c r="G3" s="7"/>
      <c r="H3" s="7">
        <v>2005</v>
      </c>
      <c r="I3" s="7"/>
      <c r="J3" s="7"/>
      <c r="K3" s="7"/>
      <c r="L3" s="7"/>
      <c r="M3" s="7"/>
      <c r="N3" s="7">
        <v>2008</v>
      </c>
      <c r="O3" s="7"/>
    </row>
    <row r="4" spans="1:15" x14ac:dyDescent="0.25">
      <c r="A4" s="4"/>
      <c r="B4" s="8" t="s">
        <v>1</v>
      </c>
      <c r="C4" s="8" t="s">
        <v>2</v>
      </c>
      <c r="D4" s="8" t="s">
        <v>1</v>
      </c>
      <c r="E4" s="8" t="s">
        <v>2</v>
      </c>
      <c r="F4" s="8" t="s">
        <v>1</v>
      </c>
      <c r="G4" s="8" t="s">
        <v>2</v>
      </c>
      <c r="H4" s="8" t="s">
        <v>1</v>
      </c>
      <c r="I4" s="8" t="s">
        <v>2</v>
      </c>
      <c r="J4" s="8"/>
      <c r="K4" s="8"/>
      <c r="L4" s="8"/>
      <c r="M4" s="8"/>
      <c r="N4" s="8" t="s">
        <v>1</v>
      </c>
      <c r="O4" s="8" t="s">
        <v>2</v>
      </c>
    </row>
    <row r="5" spans="1:15" x14ac:dyDescent="0.25">
      <c r="A5" t="s">
        <v>27</v>
      </c>
      <c r="B5" s="13" t="s">
        <v>6</v>
      </c>
      <c r="C5" s="13" t="s">
        <v>6</v>
      </c>
      <c r="D5" s="13" t="s">
        <v>6</v>
      </c>
      <c r="E5" s="13" t="s">
        <v>6</v>
      </c>
      <c r="F5" s="13"/>
      <c r="G5" s="13"/>
      <c r="H5" s="13"/>
      <c r="I5" s="13"/>
      <c r="J5" s="13"/>
      <c r="K5" s="13"/>
      <c r="L5" s="13"/>
      <c r="M5" s="13"/>
      <c r="N5" s="13"/>
      <c r="O5" s="13"/>
    </row>
    <row r="6" spans="1:15" x14ac:dyDescent="0.25">
      <c r="A6" s="14" t="s">
        <v>40</v>
      </c>
      <c r="B6" s="16"/>
      <c r="C6" s="16"/>
      <c r="D6" s="16"/>
      <c r="E6" s="16"/>
      <c r="F6" s="16"/>
      <c r="G6" s="16"/>
      <c r="H6" s="16" t="s">
        <v>6</v>
      </c>
      <c r="I6" s="16" t="s">
        <v>6</v>
      </c>
      <c r="J6" s="16"/>
      <c r="K6" s="16"/>
      <c r="L6" s="16"/>
      <c r="M6" s="16"/>
      <c r="N6" s="16" t="s">
        <v>6</v>
      </c>
      <c r="O6" s="16" t="s">
        <v>6</v>
      </c>
    </row>
    <row r="7" spans="1:15" ht="15.75" thickBot="1" x14ac:dyDescent="0.3">
      <c r="A7" s="6" t="s">
        <v>7</v>
      </c>
      <c r="B7" s="11" t="s">
        <v>6</v>
      </c>
      <c r="C7" s="11" t="s">
        <v>6</v>
      </c>
      <c r="D7" s="11" t="s">
        <v>6</v>
      </c>
      <c r="E7" s="11" t="s">
        <v>6</v>
      </c>
      <c r="F7" s="11" t="s">
        <v>6</v>
      </c>
      <c r="G7" s="11" t="s">
        <v>6</v>
      </c>
      <c r="H7" s="11" t="s">
        <v>6</v>
      </c>
      <c r="I7" s="11" t="s">
        <v>6</v>
      </c>
      <c r="J7" s="11"/>
      <c r="K7" s="11"/>
      <c r="L7" s="11"/>
      <c r="M7" s="11"/>
      <c r="N7" s="11"/>
      <c r="O7" s="11"/>
    </row>
  </sheetData>
  <sortState ref="A5:O7">
    <sortCondition ref="A1"/>
  </sortState>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36.7109375" bestFit="1" customWidth="1"/>
    <col min="4" max="4" width="5" bestFit="1" customWidth="1"/>
    <col min="5" max="5" width="2.42578125" bestFit="1" customWidth="1"/>
  </cols>
  <sheetData>
    <row r="1" spans="1:5" x14ac:dyDescent="0.25">
      <c r="A1" s="2" t="str">
        <f>HYPERLINK("#u411!a1","Tilbage til Fremmedsprog (hum.), kand.")</f>
        <v>Tilbage til Fremmedsprog (hum.), kand.</v>
      </c>
    </row>
    <row r="2" spans="1:5" ht="15.75" thickBot="1" x14ac:dyDescent="0.3">
      <c r="A2" s="1" t="s">
        <v>256</v>
      </c>
      <c r="B2" s="1"/>
    </row>
    <row r="3" spans="1:5" x14ac:dyDescent="0.25">
      <c r="A3" s="3"/>
      <c r="B3" s="7"/>
      <c r="C3" s="7"/>
      <c r="D3" s="7">
        <v>2003</v>
      </c>
      <c r="E3" s="7"/>
    </row>
    <row r="4" spans="1:5" x14ac:dyDescent="0.25">
      <c r="A4" s="4"/>
      <c r="B4" s="8"/>
      <c r="C4" s="8"/>
      <c r="D4" s="8" t="s">
        <v>1</v>
      </c>
      <c r="E4" s="8" t="s">
        <v>2</v>
      </c>
    </row>
    <row r="5" spans="1:5" ht="15.75" thickBot="1" x14ac:dyDescent="0.3">
      <c r="A5" s="6" t="s">
        <v>7</v>
      </c>
      <c r="B5" s="11"/>
      <c r="C5" s="11"/>
      <c r="D5" s="11" t="s">
        <v>6</v>
      </c>
      <c r="E5" s="11" t="s">
        <v>6</v>
      </c>
    </row>
  </sheetData>
  <sortState ref="A5:E5">
    <sortCondition ref="A1"/>
  </sortState>
  <pageMargins left="0.7" right="0.7" top="0.75" bottom="0.75" header="0.3" footer="0.3"/>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6.7109375" bestFit="1" customWidth="1"/>
    <col min="2" max="2" width="5" bestFit="1" customWidth="1"/>
    <col min="3" max="3" width="2.42578125" bestFit="1" customWidth="1"/>
  </cols>
  <sheetData>
    <row r="1" spans="1:3" x14ac:dyDescent="0.25">
      <c r="A1" s="2" t="str">
        <f>HYPERLINK("#u411!a1","Tilbage til Fremmedsprog (hum.), kand.")</f>
        <v>Tilbage til Fremmedsprog (hum.), kand.</v>
      </c>
    </row>
    <row r="2" spans="1:3" ht="15.75" thickBot="1" x14ac:dyDescent="0.3">
      <c r="A2" s="1" t="s">
        <v>255</v>
      </c>
      <c r="B2" s="1"/>
    </row>
    <row r="3" spans="1:3" x14ac:dyDescent="0.25">
      <c r="A3" s="3"/>
      <c r="B3" s="7">
        <v>2002</v>
      </c>
      <c r="C3" s="7"/>
    </row>
    <row r="4" spans="1:3" x14ac:dyDescent="0.25">
      <c r="A4" s="4"/>
      <c r="B4" s="8" t="s">
        <v>1</v>
      </c>
      <c r="C4" s="8" t="s">
        <v>2</v>
      </c>
    </row>
    <row r="5" spans="1:3" ht="15.75" thickBot="1" x14ac:dyDescent="0.3">
      <c r="A5" s="6" t="s">
        <v>7</v>
      </c>
      <c r="B5" s="11" t="s">
        <v>6</v>
      </c>
      <c r="C5" s="11" t="s">
        <v>6</v>
      </c>
    </row>
  </sheetData>
  <sortState ref="A5:C5">
    <sortCondition ref="A1"/>
  </sortState>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s>
  <sheetData>
    <row r="1" spans="1:9" x14ac:dyDescent="0.25">
      <c r="A1" s="2" t="str">
        <f>HYPERLINK("#u411!a1","Tilbage til Fremmedsprog (hum.), kand.")</f>
        <v>Tilbage til Fremmedsprog (hum.), kand.</v>
      </c>
    </row>
    <row r="2" spans="1:9" ht="15.75" thickBot="1" x14ac:dyDescent="0.3">
      <c r="A2" s="1" t="s">
        <v>254</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x14ac:dyDescent="0.25">
      <c r="A5" s="14" t="s">
        <v>27</v>
      </c>
      <c r="B5" s="16"/>
      <c r="C5" s="16"/>
      <c r="D5" s="16"/>
      <c r="E5" s="16"/>
      <c r="F5" s="16" t="s">
        <v>6</v>
      </c>
      <c r="G5" s="16" t="s">
        <v>6</v>
      </c>
      <c r="H5" s="16" t="s">
        <v>6</v>
      </c>
      <c r="I5" s="16" t="s">
        <v>6</v>
      </c>
    </row>
    <row r="6" spans="1:9" ht="15.75" thickBot="1" x14ac:dyDescent="0.3">
      <c r="A6" s="6" t="s">
        <v>7</v>
      </c>
      <c r="B6" s="11" t="s">
        <v>6</v>
      </c>
      <c r="C6" s="11" t="s">
        <v>6</v>
      </c>
      <c r="D6" s="11" t="s">
        <v>6</v>
      </c>
      <c r="E6" s="11" t="s">
        <v>6</v>
      </c>
      <c r="F6" s="11"/>
      <c r="G6" s="11"/>
      <c r="H6" s="11"/>
      <c r="I6" s="11"/>
    </row>
  </sheetData>
  <sortState ref="A5:I6">
    <sortCondition ref="A1"/>
  </sortState>
  <pageMargins left="0.7" right="0.7" top="0.75" bottom="0.75" header="0.3" footer="0.3"/>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36.7109375" bestFit="1" customWidth="1"/>
    <col min="6" max="6" width="5" bestFit="1" customWidth="1"/>
    <col min="7" max="7" width="2.42578125" bestFit="1" customWidth="1"/>
  </cols>
  <sheetData>
    <row r="1" spans="1:7" x14ac:dyDescent="0.25">
      <c r="A1" s="2" t="str">
        <f>HYPERLINK("#u411!a1","Tilbage til Fremmedsprog (hum.), kand.")</f>
        <v>Tilbage til Fremmedsprog (hum.), kand.</v>
      </c>
    </row>
    <row r="2" spans="1:7" ht="15.75" thickBot="1" x14ac:dyDescent="0.3">
      <c r="A2" s="1" t="s">
        <v>253</v>
      </c>
      <c r="B2" s="1"/>
    </row>
    <row r="3" spans="1:7" x14ac:dyDescent="0.25">
      <c r="A3" s="3"/>
      <c r="B3" s="7"/>
      <c r="C3" s="7"/>
      <c r="D3" s="7"/>
      <c r="E3" s="7"/>
      <c r="F3" s="7">
        <v>2004</v>
      </c>
      <c r="G3" s="7"/>
    </row>
    <row r="4" spans="1:7" x14ac:dyDescent="0.25">
      <c r="A4" s="4"/>
      <c r="B4" s="8"/>
      <c r="C4" s="8"/>
      <c r="D4" s="8"/>
      <c r="E4" s="8"/>
      <c r="F4" s="8" t="s">
        <v>1</v>
      </c>
      <c r="G4" s="8" t="s">
        <v>2</v>
      </c>
    </row>
    <row r="5" spans="1:7" ht="15.75" thickBot="1" x14ac:dyDescent="0.3">
      <c r="A5" s="6" t="s">
        <v>27</v>
      </c>
      <c r="B5" s="11"/>
      <c r="C5" s="11"/>
      <c r="D5" s="11"/>
      <c r="E5" s="11"/>
      <c r="F5" s="11" t="s">
        <v>6</v>
      </c>
      <c r="G5" s="11" t="s">
        <v>6</v>
      </c>
    </row>
  </sheetData>
  <sortState ref="A5:G5">
    <sortCondition ref="A1"/>
  </sortState>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s>
  <sheetData>
    <row r="1" spans="1:17" x14ac:dyDescent="0.25">
      <c r="A1" s="2" t="str">
        <f>HYPERLINK("#u411!a1","Tilbage til Fremmedsprog (hum.), kand.")</f>
        <v>Tilbage til Fremmedsprog (hum.), kand.</v>
      </c>
    </row>
    <row r="2" spans="1:17" ht="15.75" thickBot="1" x14ac:dyDescent="0.3">
      <c r="A2" s="1" t="s">
        <v>252</v>
      </c>
      <c r="B2" s="1"/>
    </row>
    <row r="3" spans="1:17" x14ac:dyDescent="0.25">
      <c r="A3" s="3"/>
      <c r="B3" s="7">
        <v>2002</v>
      </c>
      <c r="C3" s="7"/>
      <c r="D3" s="7">
        <v>2003</v>
      </c>
      <c r="E3" s="7"/>
      <c r="F3" s="7">
        <v>2004</v>
      </c>
      <c r="G3" s="7"/>
      <c r="H3" s="7"/>
      <c r="I3" s="7"/>
      <c r="J3" s="7">
        <v>2006</v>
      </c>
      <c r="K3" s="7"/>
      <c r="L3" s="7"/>
      <c r="M3" s="7"/>
      <c r="N3" s="7">
        <v>2008</v>
      </c>
      <c r="O3" s="7"/>
      <c r="P3" s="7">
        <v>2009</v>
      </c>
      <c r="Q3" s="7"/>
    </row>
    <row r="4" spans="1:17" x14ac:dyDescent="0.25">
      <c r="A4" s="4"/>
      <c r="B4" s="8" t="s">
        <v>1</v>
      </c>
      <c r="C4" s="8" t="s">
        <v>2</v>
      </c>
      <c r="D4" s="8" t="s">
        <v>1</v>
      </c>
      <c r="E4" s="8" t="s">
        <v>2</v>
      </c>
      <c r="F4" s="8" t="s">
        <v>1</v>
      </c>
      <c r="G4" s="8" t="s">
        <v>2</v>
      </c>
      <c r="H4" s="8"/>
      <c r="I4" s="8"/>
      <c r="J4" s="8" t="s">
        <v>1</v>
      </c>
      <c r="K4" s="8" t="s">
        <v>2</v>
      </c>
      <c r="L4" s="8"/>
      <c r="M4" s="8"/>
      <c r="N4" s="8" t="s">
        <v>1</v>
      </c>
      <c r="O4" s="8" t="s">
        <v>2</v>
      </c>
      <c r="P4" s="8" t="s">
        <v>1</v>
      </c>
      <c r="Q4" s="8" t="s">
        <v>2</v>
      </c>
    </row>
    <row r="5" spans="1:17" x14ac:dyDescent="0.25">
      <c r="A5" t="s">
        <v>27</v>
      </c>
      <c r="B5" s="13" t="s">
        <v>6</v>
      </c>
      <c r="C5" s="13" t="s">
        <v>6</v>
      </c>
      <c r="D5" s="13" t="s">
        <v>6</v>
      </c>
      <c r="E5" s="13" t="s">
        <v>6</v>
      </c>
      <c r="F5" s="13" t="s">
        <v>6</v>
      </c>
      <c r="G5" s="13" t="s">
        <v>6</v>
      </c>
      <c r="H5" s="13"/>
      <c r="I5" s="13"/>
      <c r="J5" s="13" t="s">
        <v>6</v>
      </c>
      <c r="K5" s="13" t="s">
        <v>6</v>
      </c>
      <c r="L5" s="13"/>
      <c r="M5" s="13"/>
      <c r="N5" s="13" t="s">
        <v>6</v>
      </c>
      <c r="O5" s="13" t="s">
        <v>6</v>
      </c>
      <c r="P5" s="13"/>
      <c r="Q5" s="13"/>
    </row>
    <row r="6" spans="1:17" x14ac:dyDescent="0.25">
      <c r="A6" s="14" t="s">
        <v>40</v>
      </c>
      <c r="B6" s="16"/>
      <c r="C6" s="16"/>
      <c r="D6" s="16" t="s">
        <v>6</v>
      </c>
      <c r="E6" s="16" t="s">
        <v>6</v>
      </c>
      <c r="F6" s="16" t="s">
        <v>6</v>
      </c>
      <c r="G6" s="16" t="s">
        <v>6</v>
      </c>
      <c r="H6" s="16"/>
      <c r="I6" s="16"/>
      <c r="J6" s="16"/>
      <c r="K6" s="16"/>
      <c r="L6" s="16"/>
      <c r="M6" s="16"/>
      <c r="N6" s="16"/>
      <c r="O6" s="16"/>
      <c r="P6" s="16" t="s">
        <v>6</v>
      </c>
      <c r="Q6" s="16" t="s">
        <v>6</v>
      </c>
    </row>
    <row r="7" spans="1:17" ht="15.75" thickBot="1" x14ac:dyDescent="0.3">
      <c r="A7" s="6" t="s">
        <v>7</v>
      </c>
      <c r="B7" s="11" t="s">
        <v>6</v>
      </c>
      <c r="C7" s="11" t="s">
        <v>6</v>
      </c>
      <c r="D7" s="11"/>
      <c r="E7" s="11"/>
      <c r="F7" s="11"/>
      <c r="G7" s="11"/>
      <c r="H7" s="11"/>
      <c r="I7" s="11"/>
      <c r="J7" s="11"/>
      <c r="K7" s="11"/>
      <c r="L7" s="11"/>
      <c r="M7" s="11"/>
      <c r="N7" s="11"/>
      <c r="O7" s="11"/>
      <c r="P7" s="11"/>
      <c r="Q7" s="11"/>
    </row>
  </sheetData>
  <sortState ref="A5:Q7">
    <sortCondition ref="A1"/>
  </sortState>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 width="36.710937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s>
  <sheetData>
    <row r="1" spans="1:11" x14ac:dyDescent="0.25">
      <c r="A1" s="2" t="str">
        <f>HYPERLINK("#u411!a1","Tilbage til Fremmedsprog (hum.), kand.")</f>
        <v>Tilbage til Fremmedsprog (hum.), kand.</v>
      </c>
    </row>
    <row r="2" spans="1:11" ht="15.75" thickBot="1" x14ac:dyDescent="0.3">
      <c r="A2" s="1" t="s">
        <v>251</v>
      </c>
      <c r="B2" s="1"/>
    </row>
    <row r="3" spans="1:11" x14ac:dyDescent="0.25">
      <c r="A3" s="3"/>
      <c r="B3" s="7"/>
      <c r="C3" s="7"/>
      <c r="D3" s="7">
        <v>2003</v>
      </c>
      <c r="E3" s="7"/>
      <c r="F3" s="7">
        <v>2004</v>
      </c>
      <c r="G3" s="7"/>
      <c r="H3" s="7"/>
      <c r="I3" s="7"/>
      <c r="J3" s="7">
        <v>2006</v>
      </c>
      <c r="K3" s="7"/>
    </row>
    <row r="4" spans="1:11" x14ac:dyDescent="0.25">
      <c r="A4" s="4"/>
      <c r="B4" s="8"/>
      <c r="C4" s="8"/>
      <c r="D4" s="8" t="s">
        <v>1</v>
      </c>
      <c r="E4" s="8" t="s">
        <v>2</v>
      </c>
      <c r="F4" s="8" t="s">
        <v>1</v>
      </c>
      <c r="G4" s="8" t="s">
        <v>2</v>
      </c>
      <c r="H4" s="8"/>
      <c r="I4" s="8"/>
      <c r="J4" s="8" t="s">
        <v>1</v>
      </c>
      <c r="K4" s="8" t="s">
        <v>2</v>
      </c>
    </row>
    <row r="5" spans="1:11" x14ac:dyDescent="0.25">
      <c r="A5" s="14" t="s">
        <v>27</v>
      </c>
      <c r="B5" s="16"/>
      <c r="C5" s="16"/>
      <c r="D5" s="16" t="s">
        <v>6</v>
      </c>
      <c r="E5" s="16" t="s">
        <v>6</v>
      </c>
      <c r="F5" s="16"/>
      <c r="G5" s="16"/>
      <c r="H5" s="16"/>
      <c r="I5" s="16"/>
      <c r="J5" s="16" t="s">
        <v>6</v>
      </c>
      <c r="K5" s="16" t="s">
        <v>6</v>
      </c>
    </row>
    <row r="6" spans="1:11" ht="15.75" thickBot="1" x14ac:dyDescent="0.3">
      <c r="A6" s="6" t="s">
        <v>7</v>
      </c>
      <c r="B6" s="11"/>
      <c r="C6" s="11"/>
      <c r="D6" s="11"/>
      <c r="E6" s="11"/>
      <c r="F6" s="11" t="s">
        <v>6</v>
      </c>
      <c r="G6" s="11" t="s">
        <v>6</v>
      </c>
      <c r="H6" s="11"/>
      <c r="I6" s="11"/>
      <c r="J6" s="11"/>
      <c r="K6" s="11"/>
    </row>
  </sheetData>
  <sortState ref="A5:K6">
    <sortCondition ref="A1"/>
  </sortState>
  <pageMargins left="0.7" right="0.7" top="0.75" bottom="0.75" header="0.3" footer="0.3"/>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6.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HYPERLINK("#u411!a1","Tilbage til Fremmedsprog (hum.), kand.")</f>
        <v>Tilbage til Fremmedsprog (hum.), kand.</v>
      </c>
    </row>
    <row r="2" spans="1:21" ht="15.75" thickBot="1" x14ac:dyDescent="0.3">
      <c r="A2" s="1" t="s">
        <v>250</v>
      </c>
      <c r="B2" s="1"/>
    </row>
    <row r="3" spans="1:21" x14ac:dyDescent="0.25">
      <c r="A3" s="3"/>
      <c r="B3" s="7">
        <v>2002</v>
      </c>
      <c r="C3" s="7"/>
      <c r="D3" s="7">
        <v>2003</v>
      </c>
      <c r="E3" s="7"/>
      <c r="F3" s="7">
        <v>2004</v>
      </c>
      <c r="G3" s="7"/>
      <c r="H3" s="7">
        <v>2005</v>
      </c>
      <c r="I3" s="7"/>
      <c r="J3" s="7">
        <v>2006</v>
      </c>
      <c r="K3" s="7"/>
      <c r="L3" s="7"/>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c r="M4" s="8"/>
      <c r="N4" s="8" t="s">
        <v>1</v>
      </c>
      <c r="O4" s="8" t="s">
        <v>2</v>
      </c>
      <c r="P4" s="8" t="s">
        <v>1</v>
      </c>
      <c r="Q4" s="8" t="s">
        <v>2</v>
      </c>
      <c r="R4" s="8" t="s">
        <v>1</v>
      </c>
      <c r="S4" s="8" t="s">
        <v>2</v>
      </c>
      <c r="T4" s="8" t="s">
        <v>1</v>
      </c>
      <c r="U4" s="8" t="s">
        <v>2</v>
      </c>
    </row>
    <row r="5" spans="1:21" x14ac:dyDescent="0.25">
      <c r="A5" t="s">
        <v>27</v>
      </c>
      <c r="B5" s="13" t="s">
        <v>6</v>
      </c>
      <c r="C5" s="13" t="s">
        <v>6</v>
      </c>
      <c r="D5" s="13" t="s">
        <v>6</v>
      </c>
      <c r="E5" s="13" t="s">
        <v>6</v>
      </c>
      <c r="F5" s="13" t="s">
        <v>6</v>
      </c>
      <c r="G5" s="13" t="s">
        <v>6</v>
      </c>
      <c r="H5" s="13" t="s">
        <v>6</v>
      </c>
      <c r="I5" s="13" t="s">
        <v>6</v>
      </c>
      <c r="J5" s="13" t="s">
        <v>6</v>
      </c>
      <c r="K5" s="13" t="s">
        <v>6</v>
      </c>
      <c r="L5" s="13"/>
      <c r="M5" s="13"/>
      <c r="N5" s="13"/>
      <c r="O5" s="13"/>
      <c r="P5" s="13"/>
      <c r="Q5" s="13"/>
      <c r="R5" s="13"/>
      <c r="S5" s="13"/>
      <c r="T5" s="13"/>
      <c r="U5" s="13"/>
    </row>
    <row r="6" spans="1:21" x14ac:dyDescent="0.25">
      <c r="A6" s="14" t="s">
        <v>40</v>
      </c>
      <c r="B6" s="16" t="s">
        <v>6</v>
      </c>
      <c r="C6" s="16" t="s">
        <v>6</v>
      </c>
      <c r="D6" s="16" t="s">
        <v>6</v>
      </c>
      <c r="E6" s="16" t="s">
        <v>6</v>
      </c>
      <c r="F6" s="16" t="s">
        <v>6</v>
      </c>
      <c r="G6" s="16" t="s">
        <v>6</v>
      </c>
      <c r="H6" s="16"/>
      <c r="I6" s="16"/>
      <c r="J6" s="16"/>
      <c r="K6" s="16"/>
      <c r="L6" s="16"/>
      <c r="M6" s="16"/>
      <c r="N6" s="16" t="s">
        <v>6</v>
      </c>
      <c r="O6" s="16" t="s">
        <v>6</v>
      </c>
      <c r="P6" s="16" t="s">
        <v>6</v>
      </c>
      <c r="Q6" s="16" t="s">
        <v>6</v>
      </c>
      <c r="R6" s="16" t="s">
        <v>6</v>
      </c>
      <c r="S6" s="16" t="s">
        <v>6</v>
      </c>
      <c r="T6" s="16" t="s">
        <v>6</v>
      </c>
      <c r="U6" s="16" t="s">
        <v>6</v>
      </c>
    </row>
    <row r="7" spans="1:21" x14ac:dyDescent="0.25">
      <c r="A7" t="s">
        <v>4</v>
      </c>
      <c r="B7" s="13" t="s">
        <v>6</v>
      </c>
      <c r="C7" s="13" t="s">
        <v>6</v>
      </c>
      <c r="D7" s="13"/>
      <c r="E7" s="13"/>
      <c r="F7" s="13" t="s">
        <v>6</v>
      </c>
      <c r="G7" s="13" t="s">
        <v>6</v>
      </c>
      <c r="H7" s="13"/>
      <c r="I7" s="13"/>
      <c r="J7" s="13"/>
      <c r="K7" s="13"/>
      <c r="L7" s="13"/>
      <c r="M7" s="13"/>
      <c r="N7" s="13"/>
      <c r="O7" s="13"/>
      <c r="P7" s="13"/>
      <c r="Q7" s="13"/>
      <c r="R7" s="13"/>
      <c r="S7" s="13"/>
      <c r="T7" s="13"/>
      <c r="U7" s="13"/>
    </row>
    <row r="8" spans="1:21" ht="15.75" thickBot="1" x14ac:dyDescent="0.3">
      <c r="A8" s="6" t="s">
        <v>7</v>
      </c>
      <c r="B8" s="11" t="s">
        <v>6</v>
      </c>
      <c r="C8" s="11" t="s">
        <v>6</v>
      </c>
      <c r="D8" s="11" t="s">
        <v>6</v>
      </c>
      <c r="E8" s="11" t="s">
        <v>6</v>
      </c>
      <c r="F8" s="11"/>
      <c r="G8" s="11"/>
      <c r="H8" s="11" t="s">
        <v>6</v>
      </c>
      <c r="I8" s="11" t="s">
        <v>6</v>
      </c>
      <c r="J8" s="11"/>
      <c r="K8" s="11"/>
      <c r="L8" s="11"/>
      <c r="M8" s="11"/>
      <c r="N8" s="11"/>
      <c r="O8" s="11"/>
      <c r="P8" s="11"/>
      <c r="Q8" s="11"/>
      <c r="R8" s="11"/>
      <c r="S8" s="11"/>
      <c r="T8" s="11"/>
      <c r="U8" s="11"/>
    </row>
  </sheetData>
  <sortState ref="A5:U8">
    <sortCondition ref="A1"/>
  </sortState>
  <pageMargins left="0.7" right="0.7" top="0.75" bottom="0.75" header="0.3" footer="0.3"/>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44.5703125" bestFit="1" customWidth="1"/>
    <col min="6" max="6" width="5" bestFit="1" customWidth="1"/>
    <col min="7" max="7" width="2.42578125" bestFit="1" customWidth="1"/>
  </cols>
  <sheetData>
    <row r="1" spans="1:7" x14ac:dyDescent="0.25">
      <c r="A1" s="2" t="str">
        <f>HYPERLINK("#u409!a1","Tilbage til Forvaltning og samfund (samf.), kand.")</f>
        <v>Tilbage til Forvaltning og samfund (samf.), kand.</v>
      </c>
    </row>
    <row r="2" spans="1:7" ht="15.75" thickBot="1" x14ac:dyDescent="0.3">
      <c r="A2" s="1" t="s">
        <v>249</v>
      </c>
      <c r="B2" s="1"/>
    </row>
    <row r="3" spans="1:7" x14ac:dyDescent="0.25">
      <c r="A3" s="3"/>
      <c r="B3" s="7"/>
      <c r="C3" s="7"/>
      <c r="D3" s="7"/>
      <c r="E3" s="7"/>
      <c r="F3" s="7">
        <v>2004</v>
      </c>
      <c r="G3" s="7"/>
    </row>
    <row r="4" spans="1:7" x14ac:dyDescent="0.25">
      <c r="A4" s="4"/>
      <c r="B4" s="8"/>
      <c r="C4" s="8"/>
      <c r="D4" s="8"/>
      <c r="E4" s="8"/>
      <c r="F4" s="8" t="s">
        <v>1</v>
      </c>
      <c r="G4" s="8" t="s">
        <v>2</v>
      </c>
    </row>
    <row r="5" spans="1:7" ht="15.75" thickBot="1" x14ac:dyDescent="0.3">
      <c r="A5" s="6" t="s">
        <v>27</v>
      </c>
      <c r="B5" s="11"/>
      <c r="C5" s="11"/>
      <c r="D5" s="11"/>
      <c r="E5" s="11"/>
      <c r="F5" s="11" t="s">
        <v>6</v>
      </c>
      <c r="G5" s="11" t="s">
        <v>6</v>
      </c>
    </row>
  </sheetData>
  <sortState ref="A5:G5">
    <sortCondition ref="A1"/>
  </sortState>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43.140625" bestFit="1" customWidth="1"/>
    <col min="2" max="2" width="12.7109375" bestFit="1" customWidth="1"/>
    <col min="7" max="7" width="5" bestFit="1" customWidth="1"/>
    <col min="8" max="8" width="3" bestFit="1" customWidth="1"/>
    <col min="9" max="9" width="5" bestFit="1" customWidth="1"/>
    <col min="10" max="10" width="3" bestFit="1" customWidth="1"/>
    <col min="11" max="11" width="5" bestFit="1" customWidth="1"/>
    <col min="12" max="12" width="2.42578125"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2.42578125"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57</v>
      </c>
      <c r="C2" s="1"/>
    </row>
    <row r="3" spans="1:22" x14ac:dyDescent="0.25">
      <c r="A3" s="3"/>
      <c r="B3" s="7"/>
      <c r="C3" s="7"/>
      <c r="D3" s="7"/>
      <c r="E3" s="7"/>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c r="D4" s="8"/>
      <c r="E4" s="8"/>
      <c r="F4" s="8"/>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162</v>
      </c>
      <c r="B5" s="18" t="str">
        <f>HYPERLINK("#u57150000i!a1","Hoved institution")</f>
        <v>Hoved institution</v>
      </c>
      <c r="C5" s="16"/>
      <c r="D5" s="16"/>
      <c r="E5" s="16"/>
      <c r="F5" s="16"/>
      <c r="G5" s="16"/>
      <c r="H5" s="16"/>
      <c r="I5" s="16"/>
      <c r="J5" s="16"/>
      <c r="K5" s="16"/>
      <c r="L5" s="16"/>
      <c r="M5" s="16"/>
      <c r="N5" s="16"/>
      <c r="O5" s="15">
        <v>0.05</v>
      </c>
      <c r="P5" s="16">
        <v>22</v>
      </c>
      <c r="Q5" s="15">
        <v>0.04</v>
      </c>
      <c r="R5" s="16">
        <v>34</v>
      </c>
      <c r="S5" s="16"/>
      <c r="T5" s="16"/>
      <c r="U5" s="16"/>
      <c r="V5" s="16"/>
    </row>
    <row r="6" spans="1:22" x14ac:dyDescent="0.25">
      <c r="A6" t="s">
        <v>161</v>
      </c>
      <c r="B6" s="17" t="str">
        <f>HYPERLINK("#u57070000i!a1","Hoved institution")</f>
        <v>Hoved institution</v>
      </c>
      <c r="C6" s="13"/>
      <c r="D6" s="13"/>
      <c r="E6" s="13"/>
      <c r="F6" s="13"/>
      <c r="G6" s="13"/>
      <c r="H6" s="13"/>
      <c r="I6" s="13" t="s">
        <v>6</v>
      </c>
      <c r="J6" s="13" t="s">
        <v>6</v>
      </c>
      <c r="K6" s="13" t="s">
        <v>6</v>
      </c>
      <c r="L6" s="13" t="s">
        <v>6</v>
      </c>
      <c r="M6" s="13"/>
      <c r="N6" s="13"/>
      <c r="O6" s="13" t="s">
        <v>6</v>
      </c>
      <c r="P6" s="13" t="s">
        <v>6</v>
      </c>
      <c r="Q6" s="13" t="s">
        <v>6</v>
      </c>
      <c r="R6" s="13" t="s">
        <v>6</v>
      </c>
      <c r="S6" s="13"/>
      <c r="T6" s="13"/>
      <c r="U6" s="13" t="s">
        <v>6</v>
      </c>
      <c r="V6" s="13" t="s">
        <v>6</v>
      </c>
    </row>
    <row r="7" spans="1:22" ht="15.75" thickBot="1" x14ac:dyDescent="0.3">
      <c r="A7" s="6" t="s">
        <v>160</v>
      </c>
      <c r="B7" s="9" t="str">
        <f>HYPERLINK("#u56850000i!a1","Hoved institution")</f>
        <v>Hoved institution</v>
      </c>
      <c r="C7" s="11"/>
      <c r="D7" s="11"/>
      <c r="E7" s="11"/>
      <c r="F7" s="11"/>
      <c r="G7" s="10">
        <v>0.05</v>
      </c>
      <c r="H7" s="11">
        <v>57</v>
      </c>
      <c r="I7" s="10">
        <v>0</v>
      </c>
      <c r="J7" s="11">
        <v>26</v>
      </c>
      <c r="K7" s="11" t="s">
        <v>6</v>
      </c>
      <c r="L7" s="11" t="s">
        <v>6</v>
      </c>
      <c r="M7" s="10">
        <v>0</v>
      </c>
      <c r="N7" s="11">
        <v>16</v>
      </c>
      <c r="O7" s="10">
        <v>0</v>
      </c>
      <c r="P7" s="11">
        <v>18</v>
      </c>
      <c r="Q7" s="11" t="s">
        <v>6</v>
      </c>
      <c r="R7" s="11" t="s">
        <v>6</v>
      </c>
      <c r="S7" s="11" t="s">
        <v>6</v>
      </c>
      <c r="T7" s="11" t="s">
        <v>6</v>
      </c>
      <c r="U7" s="10">
        <v>0.04</v>
      </c>
      <c r="V7" s="11">
        <v>24</v>
      </c>
    </row>
  </sheetData>
  <sortState ref="A5:V7">
    <sortCondition ref="A1"/>
  </sortState>
  <pageMargins left="0.7" right="0.7" top="0.75" bottom="0.75" header="0.3" footer="0.3"/>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4.57031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HYPERLINK("#u409!a1","Tilbage til Forvaltning og samfund (samf.), kand.")</f>
        <v>Tilbage til Forvaltning og samfund (samf.), kand.</v>
      </c>
    </row>
    <row r="2" spans="1:21" ht="15.75" thickBot="1" x14ac:dyDescent="0.3">
      <c r="A2" s="1" t="s">
        <v>248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v>
      </c>
      <c r="C5" s="13">
        <v>116</v>
      </c>
      <c r="D5" s="12">
        <v>0.08</v>
      </c>
      <c r="E5" s="13">
        <v>120</v>
      </c>
      <c r="F5" s="12">
        <v>0.08</v>
      </c>
      <c r="G5" s="13">
        <v>149</v>
      </c>
      <c r="H5" s="12">
        <v>0.03</v>
      </c>
      <c r="I5" s="13">
        <v>134</v>
      </c>
      <c r="J5" s="12">
        <v>0.05</v>
      </c>
      <c r="K5" s="13">
        <v>132</v>
      </c>
      <c r="L5" s="12">
        <v>0.02</v>
      </c>
      <c r="M5" s="13">
        <v>181</v>
      </c>
      <c r="N5" s="12">
        <v>0.02</v>
      </c>
      <c r="O5" s="13">
        <v>147</v>
      </c>
      <c r="P5" s="12">
        <v>0.08</v>
      </c>
      <c r="Q5" s="13">
        <v>199</v>
      </c>
      <c r="R5" s="12">
        <v>7.0000000000000007E-2</v>
      </c>
      <c r="S5" s="13">
        <v>167</v>
      </c>
      <c r="T5" s="12">
        <v>0.1</v>
      </c>
      <c r="U5" s="13">
        <v>164</v>
      </c>
    </row>
    <row r="6" spans="1:21" x14ac:dyDescent="0.25">
      <c r="A6" s="14" t="s">
        <v>40</v>
      </c>
      <c r="B6" s="16"/>
      <c r="C6" s="16"/>
      <c r="D6" s="16" t="s">
        <v>6</v>
      </c>
      <c r="E6" s="16" t="s">
        <v>6</v>
      </c>
      <c r="F6" s="16" t="s">
        <v>6</v>
      </c>
      <c r="G6" s="16" t="s">
        <v>6</v>
      </c>
      <c r="H6" s="15">
        <v>0.06</v>
      </c>
      <c r="I6" s="16">
        <v>19</v>
      </c>
      <c r="J6" s="15">
        <v>0</v>
      </c>
      <c r="K6" s="16">
        <v>31</v>
      </c>
      <c r="L6" s="15">
        <v>0.03</v>
      </c>
      <c r="M6" s="16">
        <v>31</v>
      </c>
      <c r="N6" s="15">
        <v>0.05</v>
      </c>
      <c r="O6" s="16">
        <v>36</v>
      </c>
      <c r="P6" s="15">
        <v>0.09</v>
      </c>
      <c r="Q6" s="16">
        <v>41</v>
      </c>
      <c r="R6" s="15">
        <v>0.11</v>
      </c>
      <c r="S6" s="16">
        <v>50</v>
      </c>
      <c r="T6" s="15">
        <v>0.16</v>
      </c>
      <c r="U6" s="16">
        <v>22</v>
      </c>
    </row>
    <row r="7" spans="1:21" x14ac:dyDescent="0.25">
      <c r="A7" t="s">
        <v>4</v>
      </c>
      <c r="B7" s="12">
        <v>0.3</v>
      </c>
      <c r="C7" s="13">
        <v>53</v>
      </c>
      <c r="D7" s="12">
        <v>0.13</v>
      </c>
      <c r="E7" s="13">
        <v>66</v>
      </c>
      <c r="F7" s="12">
        <v>0.06</v>
      </c>
      <c r="G7" s="13">
        <v>76</v>
      </c>
      <c r="H7" s="12">
        <v>0.1</v>
      </c>
      <c r="I7" s="13">
        <v>60</v>
      </c>
      <c r="J7" s="12">
        <v>0.12</v>
      </c>
      <c r="K7" s="13">
        <v>54</v>
      </c>
      <c r="L7" s="12">
        <v>0.08</v>
      </c>
      <c r="M7" s="13">
        <v>69</v>
      </c>
      <c r="N7" s="12">
        <v>0.08</v>
      </c>
      <c r="O7" s="13">
        <v>52</v>
      </c>
      <c r="P7" s="12">
        <v>0.1</v>
      </c>
      <c r="Q7" s="13">
        <v>48</v>
      </c>
      <c r="R7" s="12">
        <v>0.28000000000000003</v>
      </c>
      <c r="S7" s="13">
        <v>61</v>
      </c>
      <c r="T7" s="12">
        <v>0.31</v>
      </c>
      <c r="U7" s="13">
        <v>59</v>
      </c>
    </row>
    <row r="8" spans="1:21" ht="15.75" thickBot="1" x14ac:dyDescent="0.3">
      <c r="A8" s="6" t="s">
        <v>7</v>
      </c>
      <c r="B8" s="10">
        <v>0.06</v>
      </c>
      <c r="C8" s="11">
        <v>88</v>
      </c>
      <c r="D8" s="10">
        <v>0.04</v>
      </c>
      <c r="E8" s="11">
        <v>163</v>
      </c>
      <c r="F8" s="10">
        <v>0.05</v>
      </c>
      <c r="G8" s="11">
        <v>159</v>
      </c>
      <c r="H8" s="10">
        <v>0.03</v>
      </c>
      <c r="I8" s="11">
        <v>139</v>
      </c>
      <c r="J8" s="10">
        <v>0.04</v>
      </c>
      <c r="K8" s="11">
        <v>123</v>
      </c>
      <c r="L8" s="10">
        <v>0.02</v>
      </c>
      <c r="M8" s="11">
        <v>200</v>
      </c>
      <c r="N8" s="10">
        <v>0.02</v>
      </c>
      <c r="O8" s="11">
        <v>133</v>
      </c>
      <c r="P8" s="10">
        <v>7.0000000000000007E-2</v>
      </c>
      <c r="Q8" s="11">
        <v>183</v>
      </c>
      <c r="R8" s="10">
        <v>7.0000000000000007E-2</v>
      </c>
      <c r="S8" s="11">
        <v>144</v>
      </c>
      <c r="T8" s="10">
        <v>0.09</v>
      </c>
      <c r="U8" s="11">
        <v>126</v>
      </c>
    </row>
  </sheetData>
  <sortState ref="A5:U8">
    <sortCondition ref="A1"/>
  </sortState>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247</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4</v>
      </c>
      <c r="B5" s="11"/>
      <c r="C5" s="11"/>
      <c r="D5" s="11"/>
      <c r="E5" s="11"/>
      <c r="F5" s="11"/>
      <c r="G5" s="11"/>
      <c r="H5" s="11"/>
      <c r="I5" s="11"/>
      <c r="J5" s="11"/>
      <c r="K5" s="11"/>
      <c r="L5" s="11" t="s">
        <v>6</v>
      </c>
      <c r="M5" s="11" t="s">
        <v>6</v>
      </c>
      <c r="N5" s="10">
        <v>0.05</v>
      </c>
      <c r="O5" s="11">
        <v>19</v>
      </c>
      <c r="P5" s="10">
        <v>0.05</v>
      </c>
      <c r="Q5" s="11">
        <v>33</v>
      </c>
      <c r="R5" s="10">
        <v>0.15</v>
      </c>
      <c r="S5" s="11">
        <v>38</v>
      </c>
      <c r="T5" s="10">
        <v>0.09</v>
      </c>
      <c r="U5" s="11">
        <v>53</v>
      </c>
    </row>
  </sheetData>
  <sortState ref="A5:U5">
    <sortCondition ref="A1"/>
  </sortState>
  <pageMargins left="0.7" right="0.7" top="0.75" bottom="0.75" header="0.3" footer="0.3"/>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7.0000000000000007E-2</v>
      </c>
      <c r="C5" s="16">
        <v>19</v>
      </c>
      <c r="D5" s="15">
        <v>0.12</v>
      </c>
      <c r="E5" s="16">
        <v>27</v>
      </c>
      <c r="F5" s="15">
        <v>0.08</v>
      </c>
      <c r="G5" s="16">
        <v>37</v>
      </c>
      <c r="H5" s="15">
        <v>0.06</v>
      </c>
      <c r="I5" s="16">
        <v>56</v>
      </c>
      <c r="J5" s="15">
        <v>0.14000000000000001</v>
      </c>
      <c r="K5" s="16">
        <v>40</v>
      </c>
      <c r="L5" s="15">
        <v>0.06</v>
      </c>
      <c r="M5" s="16">
        <v>49</v>
      </c>
      <c r="N5" s="15">
        <v>0.12</v>
      </c>
      <c r="O5" s="16">
        <v>71</v>
      </c>
      <c r="P5" s="15">
        <v>0.09</v>
      </c>
      <c r="Q5" s="16">
        <v>61</v>
      </c>
      <c r="R5" s="15">
        <v>0.13</v>
      </c>
      <c r="S5" s="16">
        <v>54</v>
      </c>
      <c r="T5" s="15">
        <v>0.18</v>
      </c>
      <c r="U5" s="16">
        <v>62</v>
      </c>
    </row>
    <row r="6" spans="1:21" ht="15.75" thickBot="1" x14ac:dyDescent="0.3">
      <c r="A6" s="6" t="s">
        <v>4</v>
      </c>
      <c r="B6" s="11"/>
      <c r="C6" s="11"/>
      <c r="D6" s="11" t="s">
        <v>6</v>
      </c>
      <c r="E6" s="11" t="s">
        <v>6</v>
      </c>
      <c r="F6" s="10">
        <v>0.08</v>
      </c>
      <c r="G6" s="11">
        <v>18</v>
      </c>
      <c r="H6" s="10">
        <v>0.1</v>
      </c>
      <c r="I6" s="11">
        <v>19</v>
      </c>
      <c r="J6" s="10">
        <v>0.12</v>
      </c>
      <c r="K6" s="11">
        <v>25</v>
      </c>
      <c r="L6" s="10">
        <v>0.09</v>
      </c>
      <c r="M6" s="11">
        <v>49</v>
      </c>
      <c r="N6" s="10">
        <v>0.08</v>
      </c>
      <c r="O6" s="11">
        <v>39</v>
      </c>
      <c r="P6" s="10">
        <v>0.15</v>
      </c>
      <c r="Q6" s="11">
        <v>32</v>
      </c>
      <c r="R6" s="10">
        <v>0.25</v>
      </c>
      <c r="S6" s="11">
        <v>30</v>
      </c>
      <c r="T6" s="10">
        <v>0.32</v>
      </c>
      <c r="U6" s="11">
        <v>35</v>
      </c>
    </row>
  </sheetData>
  <sortState ref="A5:U6">
    <sortCondition ref="A1"/>
  </sortState>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20" max="20" width="5" bestFit="1" customWidth="1"/>
    <col min="21" max="21" width="2.42578125" bestFit="1" customWidth="1"/>
  </cols>
  <sheetData>
    <row r="1" spans="1:21" x14ac:dyDescent="0.25">
      <c r="A1" s="2" t="str">
        <f>HYPERLINK("#u409!a1","Tilbage til Forvaltning og samfund (samf.), kand.")</f>
        <v>Tilbage til Forvaltning og samfund (samf.), kand.</v>
      </c>
    </row>
    <row r="2" spans="1:21" ht="15.75" thickBot="1" x14ac:dyDescent="0.3">
      <c r="A2" s="1" t="s">
        <v>245</v>
      </c>
      <c r="B2" s="1"/>
    </row>
    <row r="3" spans="1:21" x14ac:dyDescent="0.25">
      <c r="A3" s="3"/>
      <c r="B3" s="7">
        <v>2002</v>
      </c>
      <c r="C3" s="7"/>
      <c r="D3" s="7">
        <v>2003</v>
      </c>
      <c r="E3" s="7"/>
      <c r="F3" s="7">
        <v>2004</v>
      </c>
      <c r="G3" s="7"/>
      <c r="H3" s="7">
        <v>2005</v>
      </c>
      <c r="I3" s="7"/>
      <c r="J3" s="7">
        <v>2006</v>
      </c>
      <c r="K3" s="7"/>
      <c r="L3" s="7">
        <v>2007</v>
      </c>
      <c r="M3" s="7"/>
      <c r="N3" s="7"/>
      <c r="O3" s="7"/>
      <c r="P3" s="7"/>
      <c r="Q3" s="7"/>
      <c r="R3" s="7"/>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c r="O4" s="8"/>
      <c r="P4" s="8"/>
      <c r="Q4" s="8"/>
      <c r="R4" s="8"/>
      <c r="S4" s="8"/>
      <c r="T4" s="8" t="s">
        <v>1</v>
      </c>
      <c r="U4" s="8" t="s">
        <v>2</v>
      </c>
    </row>
    <row r="5" spans="1:21" x14ac:dyDescent="0.25">
      <c r="A5" s="14" t="s">
        <v>27</v>
      </c>
      <c r="B5" s="16" t="s">
        <v>6</v>
      </c>
      <c r="C5" s="16" t="s">
        <v>6</v>
      </c>
      <c r="D5" s="16" t="s">
        <v>6</v>
      </c>
      <c r="E5" s="16" t="s">
        <v>6</v>
      </c>
      <c r="F5" s="16" t="s">
        <v>6</v>
      </c>
      <c r="G5" s="16" t="s">
        <v>6</v>
      </c>
      <c r="H5" s="16"/>
      <c r="I5" s="16"/>
      <c r="J5" s="16"/>
      <c r="K5" s="16"/>
      <c r="L5" s="16"/>
      <c r="M5" s="16"/>
      <c r="N5" s="16"/>
      <c r="O5" s="16"/>
      <c r="P5" s="16"/>
      <c r="Q5" s="16"/>
      <c r="R5" s="16"/>
      <c r="S5" s="16"/>
      <c r="T5" s="16"/>
      <c r="U5" s="16"/>
    </row>
    <row r="6" spans="1:21" ht="15.75" thickBot="1" x14ac:dyDescent="0.3">
      <c r="A6" s="6" t="s">
        <v>7</v>
      </c>
      <c r="B6" s="10">
        <v>0.16</v>
      </c>
      <c r="C6" s="11">
        <v>13</v>
      </c>
      <c r="D6" s="11" t="s">
        <v>6</v>
      </c>
      <c r="E6" s="11" t="s">
        <v>6</v>
      </c>
      <c r="F6" s="11" t="s">
        <v>6</v>
      </c>
      <c r="G6" s="11" t="s">
        <v>6</v>
      </c>
      <c r="H6" s="11" t="s">
        <v>6</v>
      </c>
      <c r="I6" s="11" t="s">
        <v>6</v>
      </c>
      <c r="J6" s="11" t="s">
        <v>6</v>
      </c>
      <c r="K6" s="11" t="s">
        <v>6</v>
      </c>
      <c r="L6" s="11" t="s">
        <v>6</v>
      </c>
      <c r="M6" s="11" t="s">
        <v>6</v>
      </c>
      <c r="N6" s="11"/>
      <c r="O6" s="11"/>
      <c r="P6" s="11"/>
      <c r="Q6" s="11"/>
      <c r="R6" s="11"/>
      <c r="S6" s="11"/>
      <c r="T6" s="11" t="s">
        <v>6</v>
      </c>
      <c r="U6" s="11" t="s">
        <v>6</v>
      </c>
    </row>
  </sheetData>
  <sortState ref="A5:U6">
    <sortCondition ref="A1"/>
  </sortState>
  <pageMargins left="0.7" right="0.7" top="0.75" bottom="0.75" header="0.3" footer="0.3"/>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0.18</v>
      </c>
      <c r="C5" s="11">
        <v>21</v>
      </c>
      <c r="D5" s="10">
        <v>0.2</v>
      </c>
      <c r="E5" s="11">
        <v>24</v>
      </c>
      <c r="F5" s="10">
        <v>0.14000000000000001</v>
      </c>
      <c r="G5" s="11">
        <v>31</v>
      </c>
      <c r="H5" s="10">
        <v>0.16</v>
      </c>
      <c r="I5" s="11">
        <v>38</v>
      </c>
      <c r="J5" s="10">
        <v>0.14000000000000001</v>
      </c>
      <c r="K5" s="11">
        <v>34</v>
      </c>
      <c r="L5" s="10">
        <v>0.1</v>
      </c>
      <c r="M5" s="11">
        <v>53</v>
      </c>
      <c r="N5" s="10">
        <v>0.14000000000000001</v>
      </c>
      <c r="O5" s="11">
        <v>30</v>
      </c>
      <c r="P5" s="10">
        <v>0.24</v>
      </c>
      <c r="Q5" s="11">
        <v>38</v>
      </c>
      <c r="R5" s="10">
        <v>0.28000000000000003</v>
      </c>
      <c r="S5" s="11">
        <v>51</v>
      </c>
      <c r="T5" s="10">
        <v>0.28999999999999998</v>
      </c>
      <c r="U5" s="11">
        <v>55</v>
      </c>
    </row>
  </sheetData>
  <sortState ref="A5:U5">
    <sortCondition ref="A1"/>
  </sortState>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1" t="s">
        <v>6</v>
      </c>
      <c r="C5" s="11" t="s">
        <v>6</v>
      </c>
      <c r="D5" s="10">
        <v>0.16</v>
      </c>
      <c r="E5" s="11">
        <v>13</v>
      </c>
      <c r="F5" s="10">
        <v>0.2</v>
      </c>
      <c r="G5" s="11">
        <v>25</v>
      </c>
      <c r="H5" s="10">
        <v>0.13</v>
      </c>
      <c r="I5" s="11">
        <v>19</v>
      </c>
      <c r="J5" s="10">
        <v>0.09</v>
      </c>
      <c r="K5" s="11">
        <v>22</v>
      </c>
      <c r="L5" s="10">
        <v>0.05</v>
      </c>
      <c r="M5" s="11">
        <v>42</v>
      </c>
      <c r="N5" s="10">
        <v>0.13</v>
      </c>
      <c r="O5" s="11">
        <v>27</v>
      </c>
      <c r="P5" s="10">
        <v>0.18</v>
      </c>
      <c r="Q5" s="11">
        <v>30</v>
      </c>
      <c r="R5" s="10">
        <v>0.17</v>
      </c>
      <c r="S5" s="11">
        <v>36</v>
      </c>
      <c r="T5" s="10">
        <v>0.27</v>
      </c>
      <c r="U5" s="11">
        <v>33</v>
      </c>
    </row>
  </sheetData>
  <sortState ref="A5:U5">
    <sortCondition ref="A1"/>
  </sortState>
  <pageMargins left="0.7" right="0.7" top="0.75" bottom="0.75" header="0.3" footer="0.3"/>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0.05</v>
      </c>
      <c r="C5" s="11">
        <v>12</v>
      </c>
      <c r="D5" s="10">
        <v>0.19</v>
      </c>
      <c r="E5" s="11">
        <v>12</v>
      </c>
      <c r="F5" s="10">
        <v>0.08</v>
      </c>
      <c r="G5" s="11">
        <v>13</v>
      </c>
      <c r="H5" s="10">
        <v>0.03</v>
      </c>
      <c r="I5" s="11">
        <v>15</v>
      </c>
      <c r="J5" s="10">
        <v>0.11</v>
      </c>
      <c r="K5" s="11">
        <v>19</v>
      </c>
      <c r="L5" s="10">
        <v>0.05</v>
      </c>
      <c r="M5" s="11">
        <v>36</v>
      </c>
      <c r="N5" s="10">
        <v>0.1</v>
      </c>
      <c r="O5" s="11">
        <v>27</v>
      </c>
      <c r="P5" s="10">
        <v>0.3</v>
      </c>
      <c r="Q5" s="11">
        <v>27</v>
      </c>
      <c r="R5" s="10">
        <v>0.26</v>
      </c>
      <c r="S5" s="11">
        <v>20</v>
      </c>
      <c r="T5" s="10">
        <v>0.35</v>
      </c>
      <c r="U5" s="11">
        <v>17</v>
      </c>
    </row>
  </sheetData>
  <sortState ref="A5:U5">
    <sortCondition ref="A1"/>
  </sortState>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20" max="20" width="5" bestFit="1" customWidth="1"/>
    <col min="21" max="21" width="2.42578125" bestFit="1" customWidth="1"/>
  </cols>
  <sheetData>
    <row r="1" spans="1:21" x14ac:dyDescent="0.25">
      <c r="A1" s="2" t="str">
        <f>HYPERLINK("#u409!a1","Tilbage til Forvaltning og samfund (samf.), kand.")</f>
        <v>Tilbage til Forvaltning og samfund (samf.), kand.</v>
      </c>
    </row>
    <row r="2" spans="1:21" ht="15.75" thickBot="1" x14ac:dyDescent="0.3">
      <c r="A2" s="1" t="s">
        <v>241</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38</v>
      </c>
      <c r="B5" s="11"/>
      <c r="C5" s="11"/>
      <c r="D5" s="11"/>
      <c r="E5" s="11"/>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4.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240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0.24</v>
      </c>
      <c r="C5" s="11">
        <v>38</v>
      </c>
      <c r="D5" s="10">
        <v>0.21</v>
      </c>
      <c r="E5" s="11">
        <v>42</v>
      </c>
      <c r="F5" s="10">
        <v>0.18</v>
      </c>
      <c r="G5" s="11">
        <v>47</v>
      </c>
      <c r="H5" s="10">
        <v>0.11</v>
      </c>
      <c r="I5" s="11">
        <v>50</v>
      </c>
      <c r="J5" s="10">
        <v>0.1</v>
      </c>
      <c r="K5" s="11">
        <v>47</v>
      </c>
      <c r="L5" s="10">
        <v>0.1</v>
      </c>
      <c r="M5" s="11">
        <v>76</v>
      </c>
      <c r="N5" s="10">
        <v>0.05</v>
      </c>
      <c r="O5" s="11">
        <v>53</v>
      </c>
      <c r="P5" s="10">
        <v>0.15</v>
      </c>
      <c r="Q5" s="11">
        <v>46</v>
      </c>
      <c r="R5" s="10">
        <v>0.22</v>
      </c>
      <c r="S5" s="11">
        <v>58</v>
      </c>
      <c r="T5" s="10">
        <v>0.26</v>
      </c>
      <c r="U5" s="11">
        <v>36</v>
      </c>
    </row>
  </sheetData>
  <sortState ref="A5:U5">
    <sortCondition ref="A1"/>
  </sortState>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44.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s>
  <sheetData>
    <row r="1" spans="1:7" x14ac:dyDescent="0.25">
      <c r="A1" s="2" t="str">
        <f>HYPERLINK("#u409!a1","Tilbage til Forvaltning og samfund (samf.), kand.")</f>
        <v>Tilbage til Forvaltning og samfund (samf.), kand.</v>
      </c>
    </row>
    <row r="2" spans="1:7" ht="15.75" thickBot="1" x14ac:dyDescent="0.3">
      <c r="A2" s="1" t="s">
        <v>239</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ht="15.75" thickBot="1" x14ac:dyDescent="0.3">
      <c r="A5" s="6" t="s">
        <v>38</v>
      </c>
      <c r="B5" s="11" t="s">
        <v>6</v>
      </c>
      <c r="C5" s="11" t="s">
        <v>6</v>
      </c>
      <c r="D5" s="11" t="s">
        <v>6</v>
      </c>
      <c r="E5" s="11" t="s">
        <v>6</v>
      </c>
      <c r="F5" s="11" t="s">
        <v>6</v>
      </c>
      <c r="G5" s="11" t="s">
        <v>6</v>
      </c>
    </row>
  </sheetData>
  <sortState ref="A5:G5">
    <sortCondition ref="A1"/>
  </sortState>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workbookViewId="0"/>
  </sheetViews>
  <sheetFormatPr defaultRowHeight="15" x14ac:dyDescent="0.25"/>
  <cols>
    <col min="1" max="1" width="51"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56</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157</v>
      </c>
      <c r="B5" s="17" t="str">
        <f>HYPERLINK("#u56860000i!a1","Hoved institution")</f>
        <v>Hoved institution</v>
      </c>
      <c r="C5" s="13"/>
      <c r="D5" s="13"/>
      <c r="E5" s="13"/>
      <c r="F5" s="13"/>
      <c r="G5" s="12">
        <v>0.02</v>
      </c>
      <c r="H5" s="13">
        <v>15</v>
      </c>
      <c r="I5" s="12">
        <v>0.02</v>
      </c>
      <c r="J5" s="13">
        <v>16</v>
      </c>
      <c r="K5" s="13" t="s">
        <v>6</v>
      </c>
      <c r="L5" s="13" t="s">
        <v>6</v>
      </c>
      <c r="M5" s="13" t="s">
        <v>6</v>
      </c>
      <c r="N5" s="13" t="s">
        <v>6</v>
      </c>
      <c r="O5" s="13"/>
      <c r="P5" s="13"/>
      <c r="Q5" s="13" t="s">
        <v>6</v>
      </c>
      <c r="R5" s="13" t="s">
        <v>6</v>
      </c>
      <c r="S5" s="13" t="s">
        <v>6</v>
      </c>
      <c r="T5" s="13" t="s">
        <v>6</v>
      </c>
      <c r="U5" s="13" t="s">
        <v>6</v>
      </c>
      <c r="V5" s="13" t="s">
        <v>6</v>
      </c>
    </row>
    <row r="6" spans="1:22" x14ac:dyDescent="0.25">
      <c r="A6" s="14" t="s">
        <v>159</v>
      </c>
      <c r="B6" s="18" t="str">
        <f>HYPERLINK("#u57360000i!a1","Hoved institution")</f>
        <v>Hoved institution</v>
      </c>
      <c r="C6" s="15">
        <v>0.26</v>
      </c>
      <c r="D6" s="16">
        <v>22</v>
      </c>
      <c r="E6" s="15">
        <v>0.22</v>
      </c>
      <c r="F6" s="16">
        <v>27</v>
      </c>
      <c r="G6" s="15">
        <v>0.21</v>
      </c>
      <c r="H6" s="16">
        <v>22</v>
      </c>
      <c r="I6" s="15">
        <v>0.19</v>
      </c>
      <c r="J6" s="16">
        <v>29</v>
      </c>
      <c r="K6" s="15">
        <v>7.0000000000000007E-2</v>
      </c>
      <c r="L6" s="16">
        <v>18</v>
      </c>
      <c r="M6" s="15">
        <v>0</v>
      </c>
      <c r="N6" s="16">
        <v>17</v>
      </c>
      <c r="O6" s="15">
        <v>0.13</v>
      </c>
      <c r="P6" s="16">
        <v>10</v>
      </c>
      <c r="Q6" s="15">
        <v>0.19</v>
      </c>
      <c r="R6" s="16">
        <v>19</v>
      </c>
      <c r="S6" s="15">
        <v>0.26</v>
      </c>
      <c r="T6" s="16">
        <v>14</v>
      </c>
      <c r="U6" s="15">
        <v>0.33</v>
      </c>
      <c r="V6" s="16">
        <v>10</v>
      </c>
    </row>
    <row r="7" spans="1:22" x14ac:dyDescent="0.25">
      <c r="A7" t="s">
        <v>158</v>
      </c>
      <c r="B7" s="17" t="str">
        <f>HYPERLINK("#u57350000i!a1","Hoved institution")</f>
        <v>Hoved institution</v>
      </c>
      <c r="C7" s="12">
        <v>0.2</v>
      </c>
      <c r="D7" s="13">
        <v>207</v>
      </c>
      <c r="E7" s="12">
        <v>0.12</v>
      </c>
      <c r="F7" s="13">
        <v>207</v>
      </c>
      <c r="G7" s="12">
        <v>0.08</v>
      </c>
      <c r="H7" s="13">
        <v>164</v>
      </c>
      <c r="I7" s="12">
        <v>0.09</v>
      </c>
      <c r="J7" s="13">
        <v>180</v>
      </c>
      <c r="K7" s="12">
        <v>0.05</v>
      </c>
      <c r="L7" s="13">
        <v>181</v>
      </c>
      <c r="M7" s="12">
        <v>0.08</v>
      </c>
      <c r="N7" s="13">
        <v>184</v>
      </c>
      <c r="O7" s="12">
        <v>0.13</v>
      </c>
      <c r="P7" s="13">
        <v>192</v>
      </c>
      <c r="Q7" s="12">
        <v>0.16</v>
      </c>
      <c r="R7" s="13">
        <v>204</v>
      </c>
      <c r="S7" s="12">
        <v>0.15</v>
      </c>
      <c r="T7" s="13">
        <v>202</v>
      </c>
      <c r="U7" s="12">
        <v>0.16</v>
      </c>
      <c r="V7" s="13">
        <v>151</v>
      </c>
    </row>
    <row r="8" spans="1:22" x14ac:dyDescent="0.25">
      <c r="A8" t="s">
        <v>154</v>
      </c>
      <c r="B8" s="17" t="str">
        <f>HYPERLINK("#u40850000i!a1","Hoved institution")</f>
        <v>Hoved institution</v>
      </c>
      <c r="C8" s="12">
        <v>0.25</v>
      </c>
      <c r="D8" s="13">
        <v>20</v>
      </c>
      <c r="E8" s="13"/>
      <c r="F8" s="13"/>
      <c r="G8" s="13"/>
      <c r="H8" s="13"/>
      <c r="I8" s="13"/>
      <c r="J8" s="13"/>
      <c r="K8" s="13"/>
      <c r="L8" s="13"/>
      <c r="M8" s="13"/>
      <c r="N8" s="13"/>
      <c r="O8" s="13"/>
      <c r="P8" s="13"/>
      <c r="Q8" s="13"/>
      <c r="R8" s="13"/>
      <c r="S8" s="13"/>
      <c r="T8" s="13"/>
      <c r="U8" s="13"/>
      <c r="V8" s="13"/>
    </row>
    <row r="9" spans="1:22" x14ac:dyDescent="0.25">
      <c r="A9" t="s">
        <v>156</v>
      </c>
      <c r="B9" s="17" t="str">
        <f>HYPERLINK("#u54860000i!a1","Hoved institution")</f>
        <v>Hoved institution</v>
      </c>
      <c r="C9" s="13"/>
      <c r="D9" s="13"/>
      <c r="E9" s="12">
        <v>0.1</v>
      </c>
      <c r="F9" s="13">
        <v>23</v>
      </c>
      <c r="G9" s="12">
        <v>7.0000000000000007E-2</v>
      </c>
      <c r="H9" s="13">
        <v>16</v>
      </c>
      <c r="I9" s="12">
        <v>0.05</v>
      </c>
      <c r="J9" s="13">
        <v>22</v>
      </c>
      <c r="K9" s="12">
        <v>0.03</v>
      </c>
      <c r="L9" s="13">
        <v>30</v>
      </c>
      <c r="M9" s="12">
        <v>0.04</v>
      </c>
      <c r="N9" s="13">
        <v>18</v>
      </c>
      <c r="O9" s="12">
        <v>0.2</v>
      </c>
      <c r="P9" s="13">
        <v>31</v>
      </c>
      <c r="Q9" s="12">
        <v>0.19</v>
      </c>
      <c r="R9" s="13">
        <v>28</v>
      </c>
      <c r="S9" s="12">
        <v>0.14000000000000001</v>
      </c>
      <c r="T9" s="13">
        <v>38</v>
      </c>
      <c r="U9" s="12">
        <v>0.25</v>
      </c>
      <c r="V9" s="13">
        <v>34</v>
      </c>
    </row>
    <row r="10" spans="1:22" x14ac:dyDescent="0.25">
      <c r="A10" t="s">
        <v>153</v>
      </c>
      <c r="B10" s="17" t="str">
        <f>HYPERLINK("#u40840000i!a1","Hoved institution")</f>
        <v>Hoved institution</v>
      </c>
      <c r="C10" s="12">
        <v>0.17</v>
      </c>
      <c r="D10" s="13">
        <v>35</v>
      </c>
      <c r="E10" s="13"/>
      <c r="F10" s="13"/>
      <c r="G10" s="13"/>
      <c r="H10" s="13"/>
      <c r="I10" s="13"/>
      <c r="J10" s="13"/>
      <c r="K10" s="13"/>
      <c r="L10" s="13"/>
      <c r="M10" s="13"/>
      <c r="N10" s="13"/>
      <c r="O10" s="13"/>
      <c r="P10" s="13"/>
      <c r="Q10" s="13"/>
      <c r="R10" s="13"/>
      <c r="S10" s="13"/>
      <c r="T10" s="13"/>
      <c r="U10" s="13"/>
      <c r="V10" s="13"/>
    </row>
    <row r="11" spans="1:22" ht="15.75" thickBot="1" x14ac:dyDescent="0.3">
      <c r="A11" s="6" t="s">
        <v>155</v>
      </c>
      <c r="B11" s="9" t="str">
        <f>HYPERLINK("#u54850000i!a1","Hoved institution")</f>
        <v>Hoved institution</v>
      </c>
      <c r="C11" s="11"/>
      <c r="D11" s="11"/>
      <c r="E11" s="10">
        <v>0.14000000000000001</v>
      </c>
      <c r="F11" s="11">
        <v>22</v>
      </c>
      <c r="G11" s="10">
        <v>0.24</v>
      </c>
      <c r="H11" s="11">
        <v>27</v>
      </c>
      <c r="I11" s="10">
        <v>0.13</v>
      </c>
      <c r="J11" s="11">
        <v>28</v>
      </c>
      <c r="K11" s="10">
        <v>0.11</v>
      </c>
      <c r="L11" s="11">
        <v>47</v>
      </c>
      <c r="M11" s="10">
        <v>0.12</v>
      </c>
      <c r="N11" s="11">
        <v>56</v>
      </c>
      <c r="O11" s="10">
        <v>0.1</v>
      </c>
      <c r="P11" s="11">
        <v>48</v>
      </c>
      <c r="Q11" s="10">
        <v>0.3</v>
      </c>
      <c r="R11" s="11">
        <v>63</v>
      </c>
      <c r="S11" s="10">
        <v>0.12</v>
      </c>
      <c r="T11" s="11">
        <v>109</v>
      </c>
      <c r="U11" s="10">
        <v>0.2</v>
      </c>
      <c r="V11" s="11">
        <v>108</v>
      </c>
    </row>
  </sheetData>
  <sortState ref="A5:V11">
    <sortCondition ref="A1"/>
  </sortState>
  <pageMargins left="0.7" right="0.7" top="0.75" bottom="0.75" header="0.3" footer="0.3"/>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HYPERLINK("#u409!a1","Tilbage til Forvaltning og samfund (samf.), kand.")</f>
        <v>Tilbage til Forvaltning og samfund (samf.), kand.</v>
      </c>
    </row>
    <row r="2" spans="1:21" ht="15.75" thickBot="1" x14ac:dyDescent="0.3">
      <c r="A2" s="1" t="s">
        <v>238</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40</v>
      </c>
      <c r="B5" s="11"/>
      <c r="C5" s="11"/>
      <c r="D5" s="11"/>
      <c r="E5" s="11"/>
      <c r="F5" s="11"/>
      <c r="G5" s="11"/>
      <c r="H5" s="11"/>
      <c r="I5" s="11"/>
      <c r="J5" s="11"/>
      <c r="K5" s="11"/>
      <c r="L5" s="11"/>
      <c r="M5" s="11"/>
      <c r="N5" s="11"/>
      <c r="O5" s="11"/>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237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0">
        <v>7.0000000000000007E-2</v>
      </c>
      <c r="C5" s="11">
        <v>59</v>
      </c>
      <c r="D5" s="10">
        <v>0.09</v>
      </c>
      <c r="E5" s="11">
        <v>67</v>
      </c>
      <c r="F5" s="10">
        <v>0.09</v>
      </c>
      <c r="G5" s="11">
        <v>65</v>
      </c>
      <c r="H5" s="10">
        <v>0.05</v>
      </c>
      <c r="I5" s="11">
        <v>52</v>
      </c>
      <c r="J5" s="10">
        <v>0.02</v>
      </c>
      <c r="K5" s="11">
        <v>61</v>
      </c>
      <c r="L5" s="10">
        <v>0.03</v>
      </c>
      <c r="M5" s="11">
        <v>105</v>
      </c>
      <c r="N5" s="10">
        <v>0.03</v>
      </c>
      <c r="O5" s="11">
        <v>127</v>
      </c>
      <c r="P5" s="10">
        <v>7.0000000000000007E-2</v>
      </c>
      <c r="Q5" s="11">
        <v>121</v>
      </c>
      <c r="R5" s="10">
        <v>0.15</v>
      </c>
      <c r="S5" s="11">
        <v>91</v>
      </c>
      <c r="T5" s="10">
        <v>0.16</v>
      </c>
      <c r="U5" s="11">
        <v>72</v>
      </c>
    </row>
  </sheetData>
  <sortState ref="A5:U5">
    <sortCondition ref="A1"/>
  </sortState>
  <pageMargins left="0.7" right="0.7" top="0.75" bottom="0.75" header="0.3" footer="0.3"/>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236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38</v>
      </c>
      <c r="B5" s="16"/>
      <c r="C5" s="16"/>
      <c r="D5" s="16" t="s">
        <v>6</v>
      </c>
      <c r="E5" s="16" t="s">
        <v>6</v>
      </c>
      <c r="F5" s="16" t="s">
        <v>6</v>
      </c>
      <c r="G5" s="16" t="s">
        <v>6</v>
      </c>
      <c r="H5" s="16"/>
      <c r="I5" s="16"/>
      <c r="J5" s="16" t="s">
        <v>6</v>
      </c>
      <c r="K5" s="16" t="s">
        <v>6</v>
      </c>
      <c r="L5" s="16" t="s">
        <v>6</v>
      </c>
      <c r="M5" s="16" t="s">
        <v>6</v>
      </c>
      <c r="N5" s="16" t="s">
        <v>6</v>
      </c>
      <c r="O5" s="16" t="s">
        <v>6</v>
      </c>
      <c r="P5" s="16" t="s">
        <v>6</v>
      </c>
      <c r="Q5" s="16" t="s">
        <v>6</v>
      </c>
      <c r="R5" s="16" t="s">
        <v>6</v>
      </c>
      <c r="S5" s="16" t="s">
        <v>6</v>
      </c>
      <c r="T5" s="16"/>
      <c r="U5" s="16"/>
    </row>
    <row r="6" spans="1:21" ht="15.75" thickBot="1" x14ac:dyDescent="0.3">
      <c r="A6" s="6" t="s">
        <v>4</v>
      </c>
      <c r="B6" s="10">
        <v>0.15</v>
      </c>
      <c r="C6" s="11">
        <v>41</v>
      </c>
      <c r="D6" s="10">
        <v>0.08</v>
      </c>
      <c r="E6" s="11">
        <v>46</v>
      </c>
      <c r="F6" s="10">
        <v>0.09</v>
      </c>
      <c r="G6" s="11">
        <v>53</v>
      </c>
      <c r="H6" s="10">
        <v>0.12</v>
      </c>
      <c r="I6" s="11">
        <v>57</v>
      </c>
      <c r="J6" s="10">
        <v>0.11</v>
      </c>
      <c r="K6" s="11">
        <v>46</v>
      </c>
      <c r="L6" s="10">
        <v>0.11</v>
      </c>
      <c r="M6" s="11">
        <v>71</v>
      </c>
      <c r="N6" s="10">
        <v>0.14000000000000001</v>
      </c>
      <c r="O6" s="11">
        <v>113</v>
      </c>
      <c r="P6" s="10">
        <v>0.19</v>
      </c>
      <c r="Q6" s="11">
        <v>90</v>
      </c>
      <c r="R6" s="10">
        <v>0.32</v>
      </c>
      <c r="S6" s="11">
        <v>62</v>
      </c>
      <c r="T6" s="10">
        <v>0.2</v>
      </c>
      <c r="U6" s="11">
        <v>62</v>
      </c>
    </row>
  </sheetData>
  <sortState ref="A5:U6">
    <sortCondition ref="A1"/>
  </sortState>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44.5703125" bestFit="1" customWidth="1"/>
    <col min="2" max="2" width="5" bestFit="1" customWidth="1"/>
    <col min="3" max="3" width="2.42578125" bestFit="1" customWidth="1"/>
  </cols>
  <sheetData>
    <row r="1" spans="1:3" x14ac:dyDescent="0.25">
      <c r="A1" s="2" t="str">
        <f>HYPERLINK("#u409!a1","Tilbage til Forvaltning og samfund (samf.), kand.")</f>
        <v>Tilbage til Forvaltning og samfund (samf.), kand.</v>
      </c>
    </row>
    <row r="2" spans="1:3" ht="15.75" thickBot="1" x14ac:dyDescent="0.3">
      <c r="A2" s="1" t="s">
        <v>235</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42578125"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HYPERLINK("#u409!a1","Tilbage til Forvaltning og samfund (samf.), kand.")</f>
        <v>Tilbage til Forvaltning og samfund (samf.), kand.</v>
      </c>
    </row>
    <row r="2" spans="1:21" ht="15.75" thickBot="1" x14ac:dyDescent="0.3">
      <c r="A2" s="1" t="s">
        <v>234</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38</v>
      </c>
      <c r="B5" s="11"/>
      <c r="C5" s="11"/>
      <c r="D5" s="11"/>
      <c r="E5" s="11"/>
      <c r="F5" s="11"/>
      <c r="G5" s="11"/>
      <c r="H5" s="11"/>
      <c r="I5" s="11"/>
      <c r="J5" s="11"/>
      <c r="K5" s="11"/>
      <c r="L5" s="11"/>
      <c r="M5" s="11"/>
      <c r="N5" s="11"/>
      <c r="O5" s="11"/>
      <c r="P5" s="11"/>
      <c r="Q5" s="11"/>
      <c r="R5" s="11" t="s">
        <v>6</v>
      </c>
      <c r="S5" s="11" t="s">
        <v>6</v>
      </c>
      <c r="T5" s="10">
        <v>0.2</v>
      </c>
      <c r="U5" s="11">
        <v>16</v>
      </c>
    </row>
  </sheetData>
  <sortState ref="A5:U5">
    <sortCondition ref="A1"/>
  </sortState>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9.570312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HYPERLINK("#u408!a1","Tilbage til Etno-/antropologi (samf.), kand.")</f>
        <v>Tilbage til Etno-/antropologi (samf.), kand.</v>
      </c>
    </row>
    <row r="2" spans="1:21" ht="15.75" thickBot="1" x14ac:dyDescent="0.3">
      <c r="A2" s="1" t="s">
        <v>233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t="s">
        <v>6</v>
      </c>
      <c r="C5" s="11" t="s">
        <v>6</v>
      </c>
      <c r="D5" s="10">
        <v>0.3</v>
      </c>
      <c r="E5" s="11">
        <v>14</v>
      </c>
      <c r="F5" s="11" t="s">
        <v>6</v>
      </c>
      <c r="G5" s="11" t="s">
        <v>6</v>
      </c>
      <c r="H5" s="10">
        <v>0.18</v>
      </c>
      <c r="I5" s="11">
        <v>19</v>
      </c>
      <c r="J5" s="10">
        <v>0.18</v>
      </c>
      <c r="K5" s="11">
        <v>16</v>
      </c>
      <c r="L5" s="10">
        <v>0.09</v>
      </c>
      <c r="M5" s="11">
        <v>13</v>
      </c>
      <c r="N5" s="10">
        <v>0.16</v>
      </c>
      <c r="O5" s="11">
        <v>25</v>
      </c>
      <c r="P5" s="11" t="s">
        <v>6</v>
      </c>
      <c r="Q5" s="11" t="s">
        <v>6</v>
      </c>
      <c r="R5" s="10">
        <v>0.3</v>
      </c>
      <c r="S5" s="11">
        <v>20</v>
      </c>
      <c r="T5" s="10">
        <v>0.4</v>
      </c>
      <c r="U5" s="11">
        <v>19</v>
      </c>
    </row>
  </sheetData>
  <sortState ref="A5:U5">
    <sortCondition ref="A1"/>
  </sortState>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9.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HYPERLINK("#u408!a1","Tilbage til Etno-/antropologi (samf.), kand.")</f>
        <v>Tilbage til Etno-/antropologi (samf.), kand.</v>
      </c>
    </row>
    <row r="2" spans="1:21" ht="15.75" thickBot="1" x14ac:dyDescent="0.3">
      <c r="A2" s="1" t="s">
        <v>232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0.24</v>
      </c>
      <c r="C5" s="16">
        <v>37</v>
      </c>
      <c r="D5" s="15">
        <v>0.22</v>
      </c>
      <c r="E5" s="16">
        <v>38</v>
      </c>
      <c r="F5" s="15">
        <v>0.19</v>
      </c>
      <c r="G5" s="16">
        <v>43</v>
      </c>
      <c r="H5" s="15">
        <v>0.13</v>
      </c>
      <c r="I5" s="16">
        <v>51</v>
      </c>
      <c r="J5" s="15">
        <v>0.25</v>
      </c>
      <c r="K5" s="16">
        <v>37</v>
      </c>
      <c r="L5" s="15">
        <v>0.14000000000000001</v>
      </c>
      <c r="M5" s="16">
        <v>13</v>
      </c>
      <c r="N5" s="15">
        <v>0.17</v>
      </c>
      <c r="O5" s="16">
        <v>48</v>
      </c>
      <c r="P5" s="15">
        <v>0.26</v>
      </c>
      <c r="Q5" s="16">
        <v>52</v>
      </c>
      <c r="R5" s="15">
        <v>0.37</v>
      </c>
      <c r="S5" s="16">
        <v>57</v>
      </c>
      <c r="T5" s="15">
        <v>0.31</v>
      </c>
      <c r="U5" s="16">
        <v>80</v>
      </c>
    </row>
    <row r="6" spans="1:21" ht="15.75" thickBot="1" x14ac:dyDescent="0.3">
      <c r="A6" s="6" t="s">
        <v>7</v>
      </c>
      <c r="B6" s="10">
        <v>0.33</v>
      </c>
      <c r="C6" s="11">
        <v>13</v>
      </c>
      <c r="D6" s="10">
        <v>0.18</v>
      </c>
      <c r="E6" s="11">
        <v>20</v>
      </c>
      <c r="F6" s="10">
        <v>0.23</v>
      </c>
      <c r="G6" s="11">
        <v>29</v>
      </c>
      <c r="H6" s="10">
        <v>0.15</v>
      </c>
      <c r="I6" s="11">
        <v>43</v>
      </c>
      <c r="J6" s="10">
        <v>0.2</v>
      </c>
      <c r="K6" s="11">
        <v>22</v>
      </c>
      <c r="L6" s="10">
        <v>0.13</v>
      </c>
      <c r="M6" s="11">
        <v>38</v>
      </c>
      <c r="N6" s="10">
        <v>0.19</v>
      </c>
      <c r="O6" s="11">
        <v>59</v>
      </c>
      <c r="P6" s="10">
        <v>0.21</v>
      </c>
      <c r="Q6" s="11">
        <v>56</v>
      </c>
      <c r="R6" s="10">
        <v>0.43</v>
      </c>
      <c r="S6" s="11">
        <v>24</v>
      </c>
      <c r="T6" s="10">
        <v>0.35</v>
      </c>
      <c r="U6" s="11">
        <v>35</v>
      </c>
    </row>
  </sheetData>
  <sortState ref="A5:U6">
    <sortCondition ref="A1"/>
  </sortState>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9.5703125" bestFit="1" customWidth="1"/>
    <col min="2" max="2" width="5" bestFit="1" customWidth="1"/>
    <col min="3" max="3" width="2.42578125" bestFit="1" customWidth="1"/>
  </cols>
  <sheetData>
    <row r="1" spans="1:3" x14ac:dyDescent="0.25">
      <c r="A1" s="2" t="str">
        <f>HYPERLINK("#u408!a1","Tilbage til Etno-/antropologi (samf.), kand.")</f>
        <v>Tilbage til Etno-/antropologi (samf.), kand.</v>
      </c>
    </row>
    <row r="2" spans="1:3" ht="15.75" thickBot="1" x14ac:dyDescent="0.3">
      <c r="A2" s="1" t="s">
        <v>231</v>
      </c>
      <c r="B2" s="1"/>
    </row>
    <row r="3" spans="1:3" x14ac:dyDescent="0.25">
      <c r="A3" s="3"/>
      <c r="B3" s="7">
        <v>2002</v>
      </c>
      <c r="C3" s="7"/>
    </row>
    <row r="4" spans="1:3" x14ac:dyDescent="0.25">
      <c r="A4" s="4"/>
      <c r="B4" s="8" t="s">
        <v>1</v>
      </c>
      <c r="C4" s="8" t="s">
        <v>2</v>
      </c>
    </row>
    <row r="5" spans="1:3" ht="15.75" thickBot="1" x14ac:dyDescent="0.3">
      <c r="A5" s="6" t="s">
        <v>27</v>
      </c>
      <c r="B5" s="11" t="s">
        <v>6</v>
      </c>
      <c r="C5" s="11" t="s">
        <v>6</v>
      </c>
    </row>
  </sheetData>
  <sortState ref="A5:C5">
    <sortCondition ref="A1"/>
  </sortState>
  <pageMargins left="0.7" right="0.7" top="0.75" bottom="0.75" header="0.3" footer="0.3"/>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39.5703125" bestFit="1" customWidth="1"/>
    <col min="2" max="2" width="5" bestFit="1" customWidth="1"/>
    <col min="3" max="3" width="2.42578125" bestFit="1" customWidth="1"/>
    <col min="4" max="4" width="5" bestFit="1" customWidth="1"/>
    <col min="5" max="5" width="2.42578125" bestFit="1" customWidth="1"/>
    <col min="10" max="10" width="5" bestFit="1" customWidth="1"/>
    <col min="11" max="11" width="2.42578125" bestFit="1" customWidth="1"/>
  </cols>
  <sheetData>
    <row r="1" spans="1:11" x14ac:dyDescent="0.25">
      <c r="A1" s="2" t="str">
        <f>HYPERLINK("#u408!a1","Tilbage til Etno-/antropologi (samf.), kand.")</f>
        <v>Tilbage til Etno-/antropologi (samf.), kand.</v>
      </c>
    </row>
    <row r="2" spans="1:11" ht="15.75" thickBot="1" x14ac:dyDescent="0.3">
      <c r="A2" s="1" t="s">
        <v>230</v>
      </c>
      <c r="B2" s="1"/>
    </row>
    <row r="3" spans="1:11" x14ac:dyDescent="0.25">
      <c r="A3" s="3"/>
      <c r="B3" s="7">
        <v>2002</v>
      </c>
      <c r="C3" s="7"/>
      <c r="D3" s="7">
        <v>2003</v>
      </c>
      <c r="E3" s="7"/>
      <c r="F3" s="7"/>
      <c r="G3" s="7"/>
      <c r="H3" s="7"/>
      <c r="I3" s="7"/>
      <c r="J3" s="7">
        <v>2006</v>
      </c>
      <c r="K3" s="7"/>
    </row>
    <row r="4" spans="1:11" x14ac:dyDescent="0.25">
      <c r="A4" s="4"/>
      <c r="B4" s="8" t="s">
        <v>1</v>
      </c>
      <c r="C4" s="8" t="s">
        <v>2</v>
      </c>
      <c r="D4" s="8" t="s">
        <v>1</v>
      </c>
      <c r="E4" s="8" t="s">
        <v>2</v>
      </c>
      <c r="F4" s="8"/>
      <c r="G4" s="8"/>
      <c r="H4" s="8"/>
      <c r="I4" s="8"/>
      <c r="J4" s="8" t="s">
        <v>1</v>
      </c>
      <c r="K4" s="8" t="s">
        <v>2</v>
      </c>
    </row>
    <row r="5" spans="1:11" ht="15.75" thickBot="1" x14ac:dyDescent="0.3">
      <c r="A5" s="6" t="s">
        <v>27</v>
      </c>
      <c r="B5" s="11" t="s">
        <v>6</v>
      </c>
      <c r="C5" s="11" t="s">
        <v>6</v>
      </c>
      <c r="D5" s="11" t="s">
        <v>6</v>
      </c>
      <c r="E5" s="11" t="s">
        <v>6</v>
      </c>
      <c r="F5" s="11"/>
      <c r="G5" s="11"/>
      <c r="H5" s="11"/>
      <c r="I5" s="11"/>
      <c r="J5" s="11" t="s">
        <v>6</v>
      </c>
      <c r="K5" s="11" t="s">
        <v>6</v>
      </c>
    </row>
  </sheetData>
  <sortState ref="A5:K5">
    <sortCondition ref="A1"/>
  </sortState>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39.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4" max="14" width="5" bestFit="1" customWidth="1"/>
    <col min="15" max="15" width="2.42578125" bestFit="1" customWidth="1"/>
  </cols>
  <sheetData>
    <row r="1" spans="1:15" x14ac:dyDescent="0.25">
      <c r="A1" s="2" t="str">
        <f>HYPERLINK("#u408!a1","Tilbage til Etno-/antropologi (samf.), kand.")</f>
        <v>Tilbage til Etno-/antropologi (samf.), kand.</v>
      </c>
    </row>
    <row r="2" spans="1:15" ht="15.75" thickBot="1" x14ac:dyDescent="0.3">
      <c r="A2" s="1" t="s">
        <v>229</v>
      </c>
      <c r="B2" s="1"/>
    </row>
    <row r="3" spans="1:15" x14ac:dyDescent="0.25">
      <c r="A3" s="3"/>
      <c r="B3" s="7">
        <v>2002</v>
      </c>
      <c r="C3" s="7"/>
      <c r="D3" s="7">
        <v>2003</v>
      </c>
      <c r="E3" s="7"/>
      <c r="F3" s="7">
        <v>2004</v>
      </c>
      <c r="G3" s="7"/>
      <c r="H3" s="7">
        <v>2005</v>
      </c>
      <c r="I3" s="7"/>
      <c r="J3" s="7"/>
      <c r="K3" s="7"/>
      <c r="L3" s="7"/>
      <c r="M3" s="7"/>
      <c r="N3" s="7">
        <v>2008</v>
      </c>
      <c r="O3" s="7"/>
    </row>
    <row r="4" spans="1:15" x14ac:dyDescent="0.25">
      <c r="A4" s="4"/>
      <c r="B4" s="8" t="s">
        <v>1</v>
      </c>
      <c r="C4" s="8" t="s">
        <v>2</v>
      </c>
      <c r="D4" s="8" t="s">
        <v>1</v>
      </c>
      <c r="E4" s="8" t="s">
        <v>2</v>
      </c>
      <c r="F4" s="8" t="s">
        <v>1</v>
      </c>
      <c r="G4" s="8" t="s">
        <v>2</v>
      </c>
      <c r="H4" s="8" t="s">
        <v>1</v>
      </c>
      <c r="I4" s="8" t="s">
        <v>2</v>
      </c>
      <c r="J4" s="8"/>
      <c r="K4" s="8"/>
      <c r="L4" s="8"/>
      <c r="M4" s="8"/>
      <c r="N4" s="8" t="s">
        <v>1</v>
      </c>
      <c r="O4" s="8" t="s">
        <v>2</v>
      </c>
    </row>
    <row r="5" spans="1:15" x14ac:dyDescent="0.25">
      <c r="A5" s="14" t="s">
        <v>27</v>
      </c>
      <c r="B5" s="16" t="s">
        <v>6</v>
      </c>
      <c r="C5" s="16" t="s">
        <v>6</v>
      </c>
      <c r="D5" s="16" t="s">
        <v>6</v>
      </c>
      <c r="E5" s="16" t="s">
        <v>6</v>
      </c>
      <c r="F5" s="16" t="s">
        <v>6</v>
      </c>
      <c r="G5" s="16" t="s">
        <v>6</v>
      </c>
      <c r="H5" s="16" t="s">
        <v>6</v>
      </c>
      <c r="I5" s="16" t="s">
        <v>6</v>
      </c>
      <c r="J5" s="16"/>
      <c r="K5" s="16"/>
      <c r="L5" s="16"/>
      <c r="M5" s="16"/>
      <c r="N5" s="16" t="s">
        <v>6</v>
      </c>
      <c r="O5" s="16" t="s">
        <v>6</v>
      </c>
    </row>
    <row r="6" spans="1:15" ht="15.75" thickBot="1" x14ac:dyDescent="0.3">
      <c r="A6" s="6" t="s">
        <v>7</v>
      </c>
      <c r="B6" s="11" t="s">
        <v>6</v>
      </c>
      <c r="C6" s="11" t="s">
        <v>6</v>
      </c>
      <c r="D6" s="11" t="s">
        <v>6</v>
      </c>
      <c r="E6" s="11" t="s">
        <v>6</v>
      </c>
      <c r="F6" s="11" t="s">
        <v>6</v>
      </c>
      <c r="G6" s="11" t="s">
        <v>6</v>
      </c>
      <c r="H6" s="11"/>
      <c r="I6" s="11"/>
      <c r="J6" s="11"/>
      <c r="K6" s="11"/>
      <c r="L6" s="11"/>
      <c r="M6" s="11"/>
      <c r="N6" s="11"/>
      <c r="O6" s="11"/>
    </row>
  </sheetData>
  <sortState ref="A5:O6">
    <sortCondition ref="A1"/>
  </sortState>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workbookViewId="0"/>
  </sheetViews>
  <sheetFormatPr defaultRowHeight="15" x14ac:dyDescent="0.25"/>
  <cols>
    <col min="1" max="1" width="31.7109375" bestFit="1" customWidth="1"/>
    <col min="2" max="2" width="12.7109375" bestFit="1" customWidth="1"/>
    <col min="13" max="13" width="5" bestFit="1" customWidth="1"/>
    <col min="14" max="14" width="3" bestFit="1" customWidth="1"/>
    <col min="15" max="15" width="5" bestFit="1" customWidth="1"/>
    <col min="16" max="16" width="2.42578125"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55</v>
      </c>
      <c r="C2" s="1"/>
    </row>
    <row r="3" spans="1:22" x14ac:dyDescent="0.25">
      <c r="A3" s="3"/>
      <c r="B3" s="7"/>
      <c r="C3" s="7"/>
      <c r="D3" s="7"/>
      <c r="E3" s="7"/>
      <c r="F3" s="7"/>
      <c r="G3" s="7"/>
      <c r="H3" s="7"/>
      <c r="I3" s="7"/>
      <c r="J3" s="7"/>
      <c r="K3" s="7"/>
      <c r="L3" s="7"/>
      <c r="M3" s="7">
        <v>2007</v>
      </c>
      <c r="N3" s="7"/>
      <c r="O3" s="7">
        <v>2008</v>
      </c>
      <c r="P3" s="7"/>
      <c r="Q3" s="7">
        <v>2009</v>
      </c>
      <c r="R3" s="7"/>
      <c r="S3" s="7">
        <v>2010</v>
      </c>
      <c r="T3" s="7"/>
      <c r="U3" s="7">
        <v>2011</v>
      </c>
      <c r="V3" s="7"/>
    </row>
    <row r="4" spans="1:22" x14ac:dyDescent="0.25">
      <c r="A4" s="4"/>
      <c r="B4" s="8"/>
      <c r="C4" s="8"/>
      <c r="D4" s="8"/>
      <c r="E4" s="8"/>
      <c r="F4" s="8"/>
      <c r="G4" s="8"/>
      <c r="H4" s="8"/>
      <c r="I4" s="8"/>
      <c r="J4" s="8"/>
      <c r="K4" s="8"/>
      <c r="L4" s="8"/>
      <c r="M4" s="8" t="s">
        <v>1</v>
      </c>
      <c r="N4" s="8" t="s">
        <v>2</v>
      </c>
      <c r="O4" s="8" t="s">
        <v>1</v>
      </c>
      <c r="P4" s="8" t="s">
        <v>2</v>
      </c>
      <c r="Q4" s="8" t="s">
        <v>1</v>
      </c>
      <c r="R4" s="8" t="s">
        <v>2</v>
      </c>
      <c r="S4" s="8" t="s">
        <v>1</v>
      </c>
      <c r="T4" s="8" t="s">
        <v>2</v>
      </c>
      <c r="U4" s="8" t="s">
        <v>1</v>
      </c>
      <c r="V4" s="8" t="s">
        <v>2</v>
      </c>
    </row>
    <row r="5" spans="1:22" ht="15.75" thickBot="1" x14ac:dyDescent="0.3">
      <c r="A5" s="6" t="s">
        <v>152</v>
      </c>
      <c r="B5" s="9" t="str">
        <f>HYPERLINK("#u58080000i!a1","Hoved institution")</f>
        <v>Hoved institution</v>
      </c>
      <c r="C5" s="11"/>
      <c r="D5" s="11"/>
      <c r="E5" s="11"/>
      <c r="F5" s="11"/>
      <c r="G5" s="11"/>
      <c r="H5" s="11"/>
      <c r="I5" s="11"/>
      <c r="J5" s="11"/>
      <c r="K5" s="11"/>
      <c r="L5" s="11"/>
      <c r="M5" s="10">
        <v>0.11</v>
      </c>
      <c r="N5" s="11">
        <v>24</v>
      </c>
      <c r="O5" s="11" t="s">
        <v>6</v>
      </c>
      <c r="P5" s="11" t="s">
        <v>6</v>
      </c>
      <c r="Q5" s="10">
        <v>0.12</v>
      </c>
      <c r="R5" s="11">
        <v>23</v>
      </c>
      <c r="S5" s="10">
        <v>0.21</v>
      </c>
      <c r="T5" s="11">
        <v>26</v>
      </c>
      <c r="U5" s="10">
        <v>0.16</v>
      </c>
      <c r="V5" s="11">
        <v>46</v>
      </c>
    </row>
  </sheetData>
  <sortState ref="A5:V5">
    <sortCondition ref="A1"/>
  </sortState>
  <pageMargins left="0.7" right="0.7" top="0.75" bottom="0.75" header="0.3" footer="0.3"/>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56"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HYPERLINK("#u406!a1","Tilbage til Erhvervssprog (hum.), kand.")</f>
        <v>Tilbage til Erhvervssprog (hum.), kand.</v>
      </c>
    </row>
    <row r="2" spans="1:21" ht="15.75" thickBot="1" x14ac:dyDescent="0.3">
      <c r="A2" s="1" t="s">
        <v>228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v>
      </c>
      <c r="B5" s="10">
        <v>0.09</v>
      </c>
      <c r="C5" s="11">
        <v>29</v>
      </c>
      <c r="D5" s="10">
        <v>0.24</v>
      </c>
      <c r="E5" s="11">
        <v>24</v>
      </c>
      <c r="F5" s="10">
        <v>0.15</v>
      </c>
      <c r="G5" s="11">
        <v>29</v>
      </c>
      <c r="H5" s="10">
        <v>0.17</v>
      </c>
      <c r="I5" s="11">
        <v>11</v>
      </c>
      <c r="J5" s="10">
        <v>0.01</v>
      </c>
      <c r="K5" s="11">
        <v>16</v>
      </c>
      <c r="L5" s="10">
        <v>0.08</v>
      </c>
      <c r="M5" s="11">
        <v>12</v>
      </c>
      <c r="N5" s="10">
        <v>0.25</v>
      </c>
      <c r="O5" s="11">
        <v>16</v>
      </c>
      <c r="P5" s="10">
        <v>0.3</v>
      </c>
      <c r="Q5" s="11">
        <v>21</v>
      </c>
      <c r="R5" s="11" t="s">
        <v>6</v>
      </c>
      <c r="S5" s="11" t="s">
        <v>6</v>
      </c>
      <c r="T5" s="10">
        <v>0.14000000000000001</v>
      </c>
      <c r="U5" s="11">
        <v>13</v>
      </c>
    </row>
  </sheetData>
  <sortState ref="A5:U5">
    <sortCondition ref="A1"/>
  </sortState>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35.710937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s>
  <sheetData>
    <row r="1" spans="1:11" x14ac:dyDescent="0.25">
      <c r="A1" s="2" t="str">
        <f>HYPERLINK("#u406!a1","Tilbage til Erhvervssprog (hum.), kand.")</f>
        <v>Tilbage til Erhvervssprog (hum.), kand.</v>
      </c>
    </row>
    <row r="2" spans="1:11" ht="15.75" thickBot="1" x14ac:dyDescent="0.3">
      <c r="A2" s="1" t="s">
        <v>227</v>
      </c>
      <c r="B2" s="1"/>
    </row>
    <row r="3" spans="1:11" x14ac:dyDescent="0.25">
      <c r="A3" s="3"/>
      <c r="B3" s="7"/>
      <c r="C3" s="7"/>
      <c r="D3" s="7">
        <v>2003</v>
      </c>
      <c r="E3" s="7"/>
      <c r="F3" s="7">
        <v>2004</v>
      </c>
      <c r="G3" s="7"/>
      <c r="H3" s="7">
        <v>2005</v>
      </c>
      <c r="I3" s="7"/>
      <c r="J3" s="7">
        <v>2006</v>
      </c>
      <c r="K3" s="7"/>
    </row>
    <row r="4" spans="1:11" x14ac:dyDescent="0.25">
      <c r="A4" s="4"/>
      <c r="B4" s="8"/>
      <c r="C4" s="8"/>
      <c r="D4" s="8" t="s">
        <v>1</v>
      </c>
      <c r="E4" s="8" t="s">
        <v>2</v>
      </c>
      <c r="F4" s="8" t="s">
        <v>1</v>
      </c>
      <c r="G4" s="8" t="s">
        <v>2</v>
      </c>
      <c r="H4" s="8" t="s">
        <v>1</v>
      </c>
      <c r="I4" s="8" t="s">
        <v>2</v>
      </c>
      <c r="J4" s="8" t="s">
        <v>1</v>
      </c>
      <c r="K4" s="8" t="s">
        <v>2</v>
      </c>
    </row>
    <row r="5" spans="1:11" ht="15.75" thickBot="1" x14ac:dyDescent="0.3">
      <c r="A5" s="6" t="s">
        <v>40</v>
      </c>
      <c r="B5" s="11"/>
      <c r="C5" s="11"/>
      <c r="D5" s="11" t="s">
        <v>6</v>
      </c>
      <c r="E5" s="11" t="s">
        <v>6</v>
      </c>
      <c r="F5" s="11" t="s">
        <v>6</v>
      </c>
      <c r="G5" s="11" t="s">
        <v>6</v>
      </c>
      <c r="H5" s="11" t="s">
        <v>6</v>
      </c>
      <c r="I5" s="11" t="s">
        <v>6</v>
      </c>
      <c r="J5" s="11" t="s">
        <v>6</v>
      </c>
      <c r="K5" s="11" t="s">
        <v>6</v>
      </c>
    </row>
  </sheetData>
  <sortState ref="A5:K5">
    <sortCondition ref="A1"/>
  </sortState>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226</v>
      </c>
      <c r="B2" s="1"/>
    </row>
    <row r="3" spans="1:21" x14ac:dyDescent="0.25">
      <c r="A3" s="3"/>
      <c r="B3" s="7">
        <v>2002</v>
      </c>
      <c r="C3" s="7"/>
      <c r="D3" s="7">
        <v>2003</v>
      </c>
      <c r="E3" s="7"/>
      <c r="F3" s="7">
        <v>2004</v>
      </c>
      <c r="G3" s="7"/>
      <c r="H3" s="7"/>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1" t="s">
        <v>6</v>
      </c>
      <c r="C5" s="11" t="s">
        <v>6</v>
      </c>
      <c r="D5" s="11" t="s">
        <v>6</v>
      </c>
      <c r="E5" s="11" t="s">
        <v>6</v>
      </c>
      <c r="F5" s="11" t="s">
        <v>6</v>
      </c>
      <c r="G5" s="11" t="s">
        <v>6</v>
      </c>
      <c r="H5" s="11"/>
      <c r="I5" s="11"/>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225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1" t="s">
        <v>6</v>
      </c>
      <c r="C5" s="11" t="s">
        <v>6</v>
      </c>
      <c r="D5" s="11" t="s">
        <v>6</v>
      </c>
      <c r="E5" s="11" t="s">
        <v>6</v>
      </c>
      <c r="F5" s="11" t="s">
        <v>6</v>
      </c>
      <c r="G5" s="11" t="s">
        <v>6</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710937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224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1" t="s">
        <v>6</v>
      </c>
      <c r="C5" s="11" t="s">
        <v>6</v>
      </c>
      <c r="D5" s="10">
        <v>0.19</v>
      </c>
      <c r="E5" s="11">
        <v>13</v>
      </c>
      <c r="F5" s="11" t="s">
        <v>6</v>
      </c>
      <c r="G5" s="11" t="s">
        <v>6</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7109375" bestFit="1" customWidth="1"/>
    <col min="2" max="2" width="5" bestFit="1" customWidth="1"/>
    <col min="3" max="3" width="3" bestFit="1" customWidth="1"/>
    <col min="4" max="4" width="5" bestFit="1" customWidth="1"/>
    <col min="5" max="5" width="2.42578125" bestFit="1" customWidth="1"/>
    <col min="6" max="6" width="5" bestFit="1" customWidth="1"/>
    <col min="7" max="7" width="3"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223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0">
        <v>0.06</v>
      </c>
      <c r="C5" s="11">
        <v>12</v>
      </c>
      <c r="D5" s="11" t="s">
        <v>6</v>
      </c>
      <c r="E5" s="11" t="s">
        <v>6</v>
      </c>
      <c r="F5" s="10">
        <v>0.14000000000000001</v>
      </c>
      <c r="G5" s="11">
        <v>10</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HYPERLINK("#u406!a1","Tilbage til Erhvervssprog (hum.), kand.")</f>
        <v>Tilbage til Erhvervssprog (hum.), kand.</v>
      </c>
    </row>
    <row r="2" spans="1:21" ht="15.75" thickBot="1" x14ac:dyDescent="0.3">
      <c r="A2" s="1" t="s">
        <v>222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40</v>
      </c>
      <c r="B5" s="10">
        <v>0.16</v>
      </c>
      <c r="C5" s="11">
        <v>30</v>
      </c>
      <c r="D5" s="10">
        <v>0.11</v>
      </c>
      <c r="E5" s="11">
        <v>31</v>
      </c>
      <c r="F5" s="10">
        <v>0.19</v>
      </c>
      <c r="G5" s="11">
        <v>42</v>
      </c>
      <c r="H5" s="10">
        <v>0.05</v>
      </c>
      <c r="I5" s="11">
        <v>27</v>
      </c>
      <c r="J5" s="10">
        <v>0.01</v>
      </c>
      <c r="K5" s="11">
        <v>13</v>
      </c>
      <c r="L5" s="10">
        <v>0.08</v>
      </c>
      <c r="M5" s="11">
        <v>26</v>
      </c>
      <c r="N5" s="10">
        <v>0.18</v>
      </c>
      <c r="O5" s="11">
        <v>30</v>
      </c>
      <c r="P5" s="10">
        <v>0.05</v>
      </c>
      <c r="Q5" s="11">
        <v>22</v>
      </c>
      <c r="R5" s="10">
        <v>0.15</v>
      </c>
      <c r="S5" s="11">
        <v>28</v>
      </c>
      <c r="T5" s="10">
        <v>0.24</v>
      </c>
      <c r="U5" s="11">
        <v>27</v>
      </c>
    </row>
  </sheetData>
  <sortState ref="A5:U5">
    <sortCondition ref="A1"/>
  </sortState>
  <pageMargins left="0.7" right="0.7" top="0.75" bottom="0.75" header="0.3" footer="0.3"/>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3.285156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221</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40</v>
      </c>
      <c r="B5" s="11"/>
      <c r="C5" s="11"/>
      <c r="D5" s="11"/>
      <c r="E5" s="11"/>
      <c r="F5" s="11"/>
      <c r="G5" s="11"/>
      <c r="H5" s="11"/>
      <c r="I5" s="11"/>
      <c r="J5" s="11"/>
      <c r="K5" s="11"/>
      <c r="L5" s="11"/>
      <c r="M5" s="11"/>
      <c r="N5" s="10">
        <v>0</v>
      </c>
      <c r="O5" s="11">
        <v>13</v>
      </c>
      <c r="P5" s="10">
        <v>0.04</v>
      </c>
      <c r="Q5" s="11">
        <v>16</v>
      </c>
      <c r="R5" s="10">
        <v>0.03</v>
      </c>
      <c r="S5" s="11">
        <v>11</v>
      </c>
      <c r="T5" s="11" t="s">
        <v>6</v>
      </c>
      <c r="U5" s="11" t="s">
        <v>6</v>
      </c>
    </row>
  </sheetData>
  <sortState ref="A5:U5">
    <sortCondition ref="A1"/>
  </sortState>
  <pageMargins left="0.7" right="0.7" top="0.75" bottom="0.75" header="0.3" footer="0.3"/>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140625" bestFit="1" customWidth="1"/>
    <col min="14" max="14" width="5" bestFit="1" customWidth="1"/>
    <col min="15" max="15" width="2.42578125" bestFit="1" customWidth="1"/>
    <col min="16" max="16" width="5" bestFit="1" customWidth="1"/>
    <col min="17" max="17" width="3" bestFit="1" customWidth="1"/>
    <col min="18" max="18" width="5" bestFit="1" customWidth="1"/>
    <col min="19" max="19" width="4" bestFit="1" customWidth="1"/>
    <col min="20" max="20" width="5" bestFit="1" customWidth="1"/>
    <col min="21" max="21" width="4" bestFit="1" customWidth="1"/>
  </cols>
  <sheetData>
    <row r="1" spans="1:21" x14ac:dyDescent="0.25">
      <c r="A1" s="2" t="str">
        <f>HYPERLINK("#u406!a1","Tilbage til Erhvervssprog (hum.), kand.")</f>
        <v>Tilbage til Erhvervssprog (hum.), kand.</v>
      </c>
    </row>
    <row r="2" spans="1:21" ht="15.75" thickBot="1" x14ac:dyDescent="0.3">
      <c r="A2" s="1" t="s">
        <v>220</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ht="15.75" thickBot="1" x14ac:dyDescent="0.3">
      <c r="A5" s="6" t="s">
        <v>9</v>
      </c>
      <c r="B5" s="11"/>
      <c r="C5" s="11"/>
      <c r="D5" s="11"/>
      <c r="E5" s="11"/>
      <c r="F5" s="11"/>
      <c r="G5" s="11"/>
      <c r="H5" s="11"/>
      <c r="I5" s="11"/>
      <c r="J5" s="11"/>
      <c r="K5" s="11"/>
      <c r="L5" s="11"/>
      <c r="M5" s="11"/>
      <c r="N5" s="11" t="s">
        <v>6</v>
      </c>
      <c r="O5" s="11" t="s">
        <v>6</v>
      </c>
      <c r="P5" s="10">
        <v>0.1</v>
      </c>
      <c r="Q5" s="11">
        <v>48</v>
      </c>
      <c r="R5" s="10">
        <v>0.23</v>
      </c>
      <c r="S5" s="11">
        <v>146</v>
      </c>
      <c r="T5" s="10">
        <v>0.24</v>
      </c>
      <c r="U5" s="11">
        <v>167</v>
      </c>
    </row>
  </sheetData>
  <sortState ref="A5:U5">
    <sortCondition ref="A1"/>
  </sortState>
  <pageMargins left="0.7" right="0.7" top="0.75" bottom="0.75" header="0.3" footer="0.3"/>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35.7109375" bestFit="1" customWidth="1"/>
    <col min="2" max="2" width="5" bestFit="1" customWidth="1"/>
    <col min="3" max="3" width="2.42578125" bestFit="1" customWidth="1"/>
    <col min="6" max="6" width="5" bestFit="1" customWidth="1"/>
    <col min="7" max="7" width="2.42578125" bestFit="1" customWidth="1"/>
  </cols>
  <sheetData>
    <row r="1" spans="1:7" x14ac:dyDescent="0.25">
      <c r="A1" s="2" t="str">
        <f>HYPERLINK("#u406!a1","Tilbage til Erhvervssprog (hum.), kand.")</f>
        <v>Tilbage til Erhvervssprog (hum.), kand.</v>
      </c>
    </row>
    <row r="2" spans="1:7" ht="15.75" thickBot="1" x14ac:dyDescent="0.3">
      <c r="A2" s="1" t="s">
        <v>219</v>
      </c>
      <c r="B2" s="1"/>
    </row>
    <row r="3" spans="1:7" x14ac:dyDescent="0.25">
      <c r="A3" s="3"/>
      <c r="B3" s="7">
        <v>2002</v>
      </c>
      <c r="C3" s="7"/>
      <c r="D3" s="7"/>
      <c r="E3" s="7"/>
      <c r="F3" s="7">
        <v>2004</v>
      </c>
      <c r="G3" s="7"/>
    </row>
    <row r="4" spans="1:7" x14ac:dyDescent="0.25">
      <c r="A4" s="4"/>
      <c r="B4" s="8" t="s">
        <v>1</v>
      </c>
      <c r="C4" s="8" t="s">
        <v>2</v>
      </c>
      <c r="D4" s="8"/>
      <c r="E4" s="8"/>
      <c r="F4" s="8" t="s">
        <v>1</v>
      </c>
      <c r="G4" s="8" t="s">
        <v>2</v>
      </c>
    </row>
    <row r="5" spans="1:7" ht="15.75" thickBot="1" x14ac:dyDescent="0.3">
      <c r="A5" s="6" t="s">
        <v>40</v>
      </c>
      <c r="B5" s="11" t="s">
        <v>6</v>
      </c>
      <c r="C5" s="11" t="s">
        <v>6</v>
      </c>
      <c r="D5" s="11"/>
      <c r="E5" s="11"/>
      <c r="F5" s="11" t="s">
        <v>6</v>
      </c>
      <c r="G5" s="11" t="s">
        <v>6</v>
      </c>
    </row>
  </sheetData>
  <sortState ref="A5:G5">
    <sortCondition ref="A1"/>
  </sortState>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workbookViewId="0"/>
  </sheetViews>
  <sheetFormatPr defaultRowHeight="15" x14ac:dyDescent="0.25"/>
  <cols>
    <col min="1" max="1" width="35.42578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54</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148</v>
      </c>
      <c r="B5" s="17" t="str">
        <f>HYPERLINK("#u53510000i!a1","Hoved institution")</f>
        <v>Hoved institution</v>
      </c>
      <c r="C5" s="13" t="s">
        <v>6</v>
      </c>
      <c r="D5" s="13" t="s">
        <v>6</v>
      </c>
      <c r="E5" s="13"/>
      <c r="F5" s="13"/>
      <c r="G5" s="13"/>
      <c r="H5" s="13"/>
      <c r="I5" s="13"/>
      <c r="J5" s="13"/>
      <c r="K5" s="13"/>
      <c r="L5" s="13"/>
      <c r="M5" s="13"/>
      <c r="N5" s="13"/>
      <c r="O5" s="13"/>
      <c r="P5" s="13"/>
      <c r="Q5" s="13"/>
      <c r="R5" s="13"/>
      <c r="S5" s="13"/>
      <c r="T5" s="13"/>
      <c r="U5" s="13"/>
      <c r="V5" s="13"/>
    </row>
    <row r="6" spans="1:22" x14ac:dyDescent="0.25">
      <c r="A6" t="s">
        <v>146</v>
      </c>
      <c r="B6" s="17" t="str">
        <f>HYPERLINK("#u53450000i!a1","Hoved institution")</f>
        <v>Hoved institution</v>
      </c>
      <c r="C6" s="13"/>
      <c r="D6" s="13"/>
      <c r="E6" s="13"/>
      <c r="F6" s="13"/>
      <c r="G6" s="13"/>
      <c r="H6" s="13"/>
      <c r="I6" s="13" t="s">
        <v>6</v>
      </c>
      <c r="J6" s="13" t="s">
        <v>6</v>
      </c>
      <c r="K6" s="13" t="s">
        <v>6</v>
      </c>
      <c r="L6" s="13" t="s">
        <v>6</v>
      </c>
      <c r="M6" s="13" t="s">
        <v>6</v>
      </c>
      <c r="N6" s="13" t="s">
        <v>6</v>
      </c>
      <c r="O6" s="13" t="s">
        <v>6</v>
      </c>
      <c r="P6" s="13" t="s">
        <v>6</v>
      </c>
      <c r="Q6" s="13" t="s">
        <v>6</v>
      </c>
      <c r="R6" s="13" t="s">
        <v>6</v>
      </c>
      <c r="S6" s="13" t="s">
        <v>6</v>
      </c>
      <c r="T6" s="13" t="s">
        <v>6</v>
      </c>
      <c r="U6" s="13" t="s">
        <v>6</v>
      </c>
      <c r="V6" s="13" t="s">
        <v>6</v>
      </c>
    </row>
    <row r="7" spans="1:22" x14ac:dyDescent="0.25">
      <c r="A7" t="s">
        <v>132</v>
      </c>
      <c r="B7" s="17" t="str">
        <f>HYPERLINK("#u53270000i!a1","Hoved institution")</f>
        <v>Hoved institution</v>
      </c>
      <c r="C7" s="13"/>
      <c r="D7" s="13"/>
      <c r="E7" s="13"/>
      <c r="F7" s="13"/>
      <c r="G7" s="13"/>
      <c r="H7" s="13"/>
      <c r="I7" s="13"/>
      <c r="J7" s="13"/>
      <c r="K7" s="13"/>
      <c r="L7" s="13"/>
      <c r="M7" s="13"/>
      <c r="N7" s="13"/>
      <c r="O7" s="13"/>
      <c r="P7" s="13"/>
      <c r="Q7" s="12">
        <v>0.15</v>
      </c>
      <c r="R7" s="13">
        <v>15</v>
      </c>
      <c r="S7" s="12">
        <v>7.0000000000000007E-2</v>
      </c>
      <c r="T7" s="13">
        <v>10</v>
      </c>
      <c r="U7" s="13" t="s">
        <v>6</v>
      </c>
      <c r="V7" s="13" t="s">
        <v>6</v>
      </c>
    </row>
    <row r="8" spans="1:22" x14ac:dyDescent="0.25">
      <c r="A8" t="s">
        <v>138</v>
      </c>
      <c r="B8" s="17" t="str">
        <f>HYPERLINK("#u53350000i!a1","Hoved institution")</f>
        <v>Hoved institution</v>
      </c>
      <c r="C8" s="12">
        <v>0.08</v>
      </c>
      <c r="D8" s="13">
        <v>294</v>
      </c>
      <c r="E8" s="12">
        <v>7.0000000000000007E-2</v>
      </c>
      <c r="F8" s="13">
        <v>295</v>
      </c>
      <c r="G8" s="12">
        <v>0.05</v>
      </c>
      <c r="H8" s="13">
        <v>345</v>
      </c>
      <c r="I8" s="12">
        <v>0.02</v>
      </c>
      <c r="J8" s="13">
        <v>280</v>
      </c>
      <c r="K8" s="12">
        <v>0.01</v>
      </c>
      <c r="L8" s="13">
        <v>295</v>
      </c>
      <c r="M8" s="12">
        <v>0.01</v>
      </c>
      <c r="N8" s="13">
        <v>301</v>
      </c>
      <c r="O8" s="12">
        <v>0.05</v>
      </c>
      <c r="P8" s="13">
        <v>286</v>
      </c>
      <c r="Q8" s="12">
        <v>0.06</v>
      </c>
      <c r="R8" s="13">
        <v>280</v>
      </c>
      <c r="S8" s="12">
        <v>0.05</v>
      </c>
      <c r="T8" s="13">
        <v>325</v>
      </c>
      <c r="U8" s="12">
        <v>0.04</v>
      </c>
      <c r="V8" s="13">
        <v>385</v>
      </c>
    </row>
    <row r="9" spans="1:22" x14ac:dyDescent="0.25">
      <c r="A9" t="s">
        <v>147</v>
      </c>
      <c r="B9" s="17" t="str">
        <f>HYPERLINK("#u53460000i!a1","Hoved institution")</f>
        <v>Hoved institution</v>
      </c>
      <c r="C9" s="13"/>
      <c r="D9" s="13"/>
      <c r="E9" s="13"/>
      <c r="F9" s="13"/>
      <c r="G9" s="13"/>
      <c r="H9" s="13"/>
      <c r="I9" s="13"/>
      <c r="J9" s="13"/>
      <c r="K9" s="12">
        <v>0.01</v>
      </c>
      <c r="L9" s="13">
        <v>24</v>
      </c>
      <c r="M9" s="12">
        <v>0.03</v>
      </c>
      <c r="N9" s="13">
        <v>37</v>
      </c>
      <c r="O9" s="12">
        <v>0</v>
      </c>
      <c r="P9" s="13">
        <v>27</v>
      </c>
      <c r="Q9" s="12">
        <v>0.09</v>
      </c>
      <c r="R9" s="13">
        <v>37</v>
      </c>
      <c r="S9" s="12">
        <v>0.09</v>
      </c>
      <c r="T9" s="13">
        <v>44</v>
      </c>
      <c r="U9" s="12">
        <v>0.05</v>
      </c>
      <c r="V9" s="13">
        <v>30</v>
      </c>
    </row>
    <row r="10" spans="1:22" x14ac:dyDescent="0.25">
      <c r="A10" t="s">
        <v>135</v>
      </c>
      <c r="B10" s="17" t="str">
        <f>HYPERLINK("#u53320000i!a1","Hoved institution")</f>
        <v>Hoved institution</v>
      </c>
      <c r="C10" s="13" t="s">
        <v>6</v>
      </c>
      <c r="D10" s="13" t="s">
        <v>6</v>
      </c>
      <c r="E10" s="13"/>
      <c r="F10" s="13"/>
      <c r="G10" s="13"/>
      <c r="H10" s="13"/>
      <c r="I10" s="13"/>
      <c r="J10" s="13"/>
      <c r="K10" s="13"/>
      <c r="L10" s="13"/>
      <c r="M10" s="13" t="s">
        <v>6</v>
      </c>
      <c r="N10" s="13" t="s">
        <v>6</v>
      </c>
      <c r="O10" s="12">
        <v>7.0000000000000007E-2</v>
      </c>
      <c r="P10" s="13">
        <v>62</v>
      </c>
      <c r="Q10" s="12">
        <v>0.12</v>
      </c>
      <c r="R10" s="13">
        <v>72</v>
      </c>
      <c r="S10" s="12">
        <v>0.09</v>
      </c>
      <c r="T10" s="13">
        <v>97</v>
      </c>
      <c r="U10" s="12">
        <v>0.1</v>
      </c>
      <c r="V10" s="13">
        <v>100</v>
      </c>
    </row>
    <row r="11" spans="1:22" x14ac:dyDescent="0.25">
      <c r="A11" t="s">
        <v>134</v>
      </c>
      <c r="B11" s="17" t="str">
        <f>HYPERLINK("#u53310000i!a1","Hoved institution")</f>
        <v>Hoved institution</v>
      </c>
      <c r="C11" s="12">
        <v>0.08</v>
      </c>
      <c r="D11" s="13">
        <v>96</v>
      </c>
      <c r="E11" s="12">
        <v>0.13</v>
      </c>
      <c r="F11" s="13">
        <v>123</v>
      </c>
      <c r="G11" s="12">
        <v>0.1</v>
      </c>
      <c r="H11" s="13">
        <v>138</v>
      </c>
      <c r="I11" s="12">
        <v>0.03</v>
      </c>
      <c r="J11" s="13">
        <v>102</v>
      </c>
      <c r="K11" s="12">
        <v>0.08</v>
      </c>
      <c r="L11" s="13">
        <v>74</v>
      </c>
      <c r="M11" s="12">
        <v>0.04</v>
      </c>
      <c r="N11" s="13">
        <v>71</v>
      </c>
      <c r="O11" s="12">
        <v>0.1</v>
      </c>
      <c r="P11" s="13">
        <v>50</v>
      </c>
      <c r="Q11" s="12">
        <v>0.23</v>
      </c>
      <c r="R11" s="13">
        <v>42</v>
      </c>
      <c r="S11" s="12">
        <v>0.08</v>
      </c>
      <c r="T11" s="13">
        <v>45</v>
      </c>
      <c r="U11" s="12">
        <v>0.11</v>
      </c>
      <c r="V11" s="13">
        <v>52</v>
      </c>
    </row>
    <row r="12" spans="1:22" x14ac:dyDescent="0.25">
      <c r="A12" t="s">
        <v>149</v>
      </c>
      <c r="B12" s="17" t="str">
        <f>HYPERLINK("#u53520000i!a1","Hoved institution")</f>
        <v>Hoved institution</v>
      </c>
      <c r="C12" s="13" t="s">
        <v>6</v>
      </c>
      <c r="D12" s="13" t="s">
        <v>6</v>
      </c>
      <c r="E12" s="13"/>
      <c r="F12" s="13"/>
      <c r="G12" s="13"/>
      <c r="H12" s="13"/>
      <c r="I12" s="13"/>
      <c r="J12" s="13"/>
      <c r="K12" s="13"/>
      <c r="L12" s="13"/>
      <c r="M12" s="13"/>
      <c r="N12" s="13"/>
      <c r="O12" s="13"/>
      <c r="P12" s="13"/>
      <c r="Q12" s="13"/>
      <c r="R12" s="13"/>
      <c r="S12" s="13"/>
      <c r="T12" s="13"/>
      <c r="U12" s="13"/>
      <c r="V12" s="13"/>
    </row>
    <row r="13" spans="1:22" x14ac:dyDescent="0.25">
      <c r="A13" t="s">
        <v>141</v>
      </c>
      <c r="B13" s="17" t="str">
        <f>HYPERLINK("#u53380000i!a1","Hoved institution")</f>
        <v>Hoved institution</v>
      </c>
      <c r="C13" s="12">
        <v>0.08</v>
      </c>
      <c r="D13" s="13">
        <v>241</v>
      </c>
      <c r="E13" s="12">
        <v>0.09</v>
      </c>
      <c r="F13" s="13">
        <v>258</v>
      </c>
      <c r="G13" s="12">
        <v>0.05</v>
      </c>
      <c r="H13" s="13">
        <v>219</v>
      </c>
      <c r="I13" s="12">
        <v>0.06</v>
      </c>
      <c r="J13" s="13">
        <v>199</v>
      </c>
      <c r="K13" s="12">
        <v>0.03</v>
      </c>
      <c r="L13" s="13">
        <v>165</v>
      </c>
      <c r="M13" s="12">
        <v>0.02</v>
      </c>
      <c r="N13" s="13">
        <v>185</v>
      </c>
      <c r="O13" s="12">
        <v>0.05</v>
      </c>
      <c r="P13" s="13">
        <v>147</v>
      </c>
      <c r="Q13" s="12">
        <v>0.09</v>
      </c>
      <c r="R13" s="13">
        <v>133</v>
      </c>
      <c r="S13" s="12">
        <v>0.08</v>
      </c>
      <c r="T13" s="13">
        <v>135</v>
      </c>
      <c r="U13" s="12">
        <v>0.04</v>
      </c>
      <c r="V13" s="13">
        <v>96</v>
      </c>
    </row>
    <row r="14" spans="1:22" x14ac:dyDescent="0.25">
      <c r="A14" t="s">
        <v>150</v>
      </c>
      <c r="B14" s="17" t="str">
        <f>HYPERLINK("#u53560000i!a1","Hoved institution")</f>
        <v>Hoved institution</v>
      </c>
      <c r="C14" s="13" t="s">
        <v>6</v>
      </c>
      <c r="D14" s="13" t="s">
        <v>6</v>
      </c>
      <c r="E14" s="13"/>
      <c r="F14" s="13"/>
      <c r="G14" s="13"/>
      <c r="H14" s="13"/>
      <c r="I14" s="13"/>
      <c r="J14" s="13"/>
      <c r="K14" s="13"/>
      <c r="L14" s="13"/>
      <c r="M14" s="13"/>
      <c r="N14" s="13"/>
      <c r="O14" s="13"/>
      <c r="P14" s="13"/>
      <c r="Q14" s="13"/>
      <c r="R14" s="13"/>
      <c r="S14" s="13"/>
      <c r="T14" s="13"/>
      <c r="U14" s="13"/>
      <c r="V14" s="13"/>
    </row>
    <row r="15" spans="1:22" x14ac:dyDescent="0.25">
      <c r="A15" s="14" t="s">
        <v>151</v>
      </c>
      <c r="B15" s="18" t="str">
        <f>HYPERLINK("#u53580000i!a1","Hoved institution")</f>
        <v>Hoved institution</v>
      </c>
      <c r="C15" s="16" t="s">
        <v>6</v>
      </c>
      <c r="D15" s="16" t="s">
        <v>6</v>
      </c>
      <c r="E15" s="16"/>
      <c r="F15" s="16"/>
      <c r="G15" s="16"/>
      <c r="H15" s="16"/>
      <c r="I15" s="16"/>
      <c r="J15" s="16"/>
      <c r="K15" s="16"/>
      <c r="L15" s="16"/>
      <c r="M15" s="16"/>
      <c r="N15" s="16"/>
      <c r="O15" s="16"/>
      <c r="P15" s="16"/>
      <c r="Q15" s="16"/>
      <c r="R15" s="16"/>
      <c r="S15" s="16"/>
      <c r="T15" s="16"/>
      <c r="U15" s="16"/>
      <c r="V15" s="16"/>
    </row>
    <row r="16" spans="1:22" x14ac:dyDescent="0.25">
      <c r="A16" t="s">
        <v>145</v>
      </c>
      <c r="B16" s="17" t="str">
        <f>HYPERLINK("#u53440000i!a1","Hoved institution")</f>
        <v>Hoved institution</v>
      </c>
      <c r="C16" s="13"/>
      <c r="D16" s="13"/>
      <c r="E16" s="13"/>
      <c r="F16" s="13"/>
      <c r="G16" s="13"/>
      <c r="H16" s="13"/>
      <c r="I16" s="12">
        <v>0.02</v>
      </c>
      <c r="J16" s="13">
        <v>12</v>
      </c>
      <c r="K16" s="12">
        <v>0</v>
      </c>
      <c r="L16" s="13">
        <v>13</v>
      </c>
      <c r="M16" s="12">
        <v>0.1</v>
      </c>
      <c r="N16" s="13">
        <v>18</v>
      </c>
      <c r="O16" s="13" t="s">
        <v>6</v>
      </c>
      <c r="P16" s="13" t="s">
        <v>6</v>
      </c>
      <c r="Q16" s="13" t="s">
        <v>6</v>
      </c>
      <c r="R16" s="13" t="s">
        <v>6</v>
      </c>
      <c r="S16" s="13" t="s">
        <v>6</v>
      </c>
      <c r="T16" s="13" t="s">
        <v>6</v>
      </c>
      <c r="U16" s="13"/>
      <c r="V16" s="13"/>
    </row>
    <row r="17" spans="1:22" x14ac:dyDescent="0.25">
      <c r="A17" t="s">
        <v>144</v>
      </c>
      <c r="B17" s="17" t="str">
        <f>HYPERLINK("#u53430000i!a1","Hoved institution")</f>
        <v>Hoved institution</v>
      </c>
      <c r="C17" s="13" t="s">
        <v>6</v>
      </c>
      <c r="D17" s="13" t="s">
        <v>6</v>
      </c>
      <c r="E17" s="13" t="s">
        <v>6</v>
      </c>
      <c r="F17" s="13" t="s">
        <v>6</v>
      </c>
      <c r="G17" s="12">
        <v>0.03</v>
      </c>
      <c r="H17" s="13">
        <v>201</v>
      </c>
      <c r="I17" s="12">
        <v>0.03</v>
      </c>
      <c r="J17" s="13">
        <v>207</v>
      </c>
      <c r="K17" s="12">
        <v>0.02</v>
      </c>
      <c r="L17" s="13">
        <v>237</v>
      </c>
      <c r="M17" s="12">
        <v>0.01</v>
      </c>
      <c r="N17" s="13">
        <v>162</v>
      </c>
      <c r="O17" s="12">
        <v>0.02</v>
      </c>
      <c r="P17" s="13">
        <v>172</v>
      </c>
      <c r="Q17" s="12">
        <v>7.0000000000000007E-2</v>
      </c>
      <c r="R17" s="13">
        <v>175</v>
      </c>
      <c r="S17" s="12">
        <v>0.06</v>
      </c>
      <c r="T17" s="13">
        <v>171</v>
      </c>
      <c r="U17" s="12">
        <v>0.06</v>
      </c>
      <c r="V17" s="13">
        <v>150</v>
      </c>
    </row>
    <row r="18" spans="1:22" x14ac:dyDescent="0.25">
      <c r="A18" t="s">
        <v>142</v>
      </c>
      <c r="B18" s="17" t="str">
        <f>HYPERLINK("#u53390000i!a1","Hoved institution")</f>
        <v>Hoved institution</v>
      </c>
      <c r="C18" s="12">
        <v>0.06</v>
      </c>
      <c r="D18" s="13">
        <v>79</v>
      </c>
      <c r="E18" s="12">
        <v>0.1</v>
      </c>
      <c r="F18" s="13">
        <v>120</v>
      </c>
      <c r="G18" s="12">
        <v>0.1</v>
      </c>
      <c r="H18" s="13">
        <v>71</v>
      </c>
      <c r="I18" s="12">
        <v>0.1</v>
      </c>
      <c r="J18" s="13">
        <v>72</v>
      </c>
      <c r="K18" s="12">
        <v>0.05</v>
      </c>
      <c r="L18" s="13">
        <v>68</v>
      </c>
      <c r="M18" s="12">
        <v>0.03</v>
      </c>
      <c r="N18" s="13">
        <v>70</v>
      </c>
      <c r="O18" s="12">
        <v>0.08</v>
      </c>
      <c r="P18" s="13">
        <v>55</v>
      </c>
      <c r="Q18" s="12">
        <v>0.15</v>
      </c>
      <c r="R18" s="13">
        <v>82</v>
      </c>
      <c r="S18" s="12">
        <v>0.09</v>
      </c>
      <c r="T18" s="13">
        <v>52</v>
      </c>
      <c r="U18" s="12">
        <v>0.09</v>
      </c>
      <c r="V18" s="13">
        <v>62</v>
      </c>
    </row>
    <row r="19" spans="1:22" x14ac:dyDescent="0.25">
      <c r="A19" t="s">
        <v>143</v>
      </c>
      <c r="B19" s="17" t="str">
        <f>HYPERLINK("#u53420000i!a1","Hoved institution")</f>
        <v>Hoved institution</v>
      </c>
      <c r="C19" s="12">
        <v>0.04</v>
      </c>
      <c r="D19" s="13">
        <v>42</v>
      </c>
      <c r="E19" s="12">
        <v>0.02</v>
      </c>
      <c r="F19" s="13">
        <v>40</v>
      </c>
      <c r="G19" s="12">
        <v>7.0000000000000007E-2</v>
      </c>
      <c r="H19" s="13">
        <v>69</v>
      </c>
      <c r="I19" s="12">
        <v>0.08</v>
      </c>
      <c r="J19" s="13">
        <v>17</v>
      </c>
      <c r="K19" s="13" t="s">
        <v>6</v>
      </c>
      <c r="L19" s="13" t="s">
        <v>6</v>
      </c>
      <c r="M19" s="12">
        <v>0.01</v>
      </c>
      <c r="N19" s="13">
        <v>14</v>
      </c>
      <c r="O19" s="13" t="s">
        <v>6</v>
      </c>
      <c r="P19" s="13" t="s">
        <v>6</v>
      </c>
      <c r="Q19" s="13" t="s">
        <v>6</v>
      </c>
      <c r="R19" s="13" t="s">
        <v>6</v>
      </c>
      <c r="S19" s="13"/>
      <c r="T19" s="13"/>
      <c r="U19" s="13" t="s">
        <v>6</v>
      </c>
      <c r="V19" s="13" t="s">
        <v>6</v>
      </c>
    </row>
    <row r="20" spans="1:22" x14ac:dyDescent="0.25">
      <c r="A20" t="s">
        <v>136</v>
      </c>
      <c r="B20" s="17" t="str">
        <f>HYPERLINK("#u53330000i!a1","Hoved institution")</f>
        <v>Hoved institution</v>
      </c>
      <c r="C20" s="12">
        <v>7.0000000000000007E-2</v>
      </c>
      <c r="D20" s="13">
        <v>226</v>
      </c>
      <c r="E20" s="12">
        <v>0.08</v>
      </c>
      <c r="F20" s="13">
        <v>220</v>
      </c>
      <c r="G20" s="12">
        <v>7.0000000000000007E-2</v>
      </c>
      <c r="H20" s="13">
        <v>173</v>
      </c>
      <c r="I20" s="12">
        <v>0.03</v>
      </c>
      <c r="J20" s="13">
        <v>162</v>
      </c>
      <c r="K20" s="12">
        <v>0.02</v>
      </c>
      <c r="L20" s="13">
        <v>206</v>
      </c>
      <c r="M20" s="12">
        <v>0.01</v>
      </c>
      <c r="N20" s="13">
        <v>225</v>
      </c>
      <c r="O20" s="12">
        <v>0.02</v>
      </c>
      <c r="P20" s="13">
        <v>180</v>
      </c>
      <c r="Q20" s="12">
        <v>0.06</v>
      </c>
      <c r="R20" s="13">
        <v>201</v>
      </c>
      <c r="S20" s="12">
        <v>7.0000000000000007E-2</v>
      </c>
      <c r="T20" s="13">
        <v>166</v>
      </c>
      <c r="U20" s="12">
        <v>0.03</v>
      </c>
      <c r="V20" s="13">
        <v>199</v>
      </c>
    </row>
    <row r="21" spans="1:22" x14ac:dyDescent="0.25">
      <c r="A21" t="s">
        <v>139</v>
      </c>
      <c r="B21" s="17" t="str">
        <f>HYPERLINK("#u53360000i!a1","Hoved institution")</f>
        <v>Hoved institution</v>
      </c>
      <c r="C21" s="12">
        <v>0.04</v>
      </c>
      <c r="D21" s="13">
        <v>157</v>
      </c>
      <c r="E21" s="12">
        <v>7.0000000000000007E-2</v>
      </c>
      <c r="F21" s="13">
        <v>148</v>
      </c>
      <c r="G21" s="12">
        <v>0.03</v>
      </c>
      <c r="H21" s="13">
        <v>111</v>
      </c>
      <c r="I21" s="12">
        <v>0.04</v>
      </c>
      <c r="J21" s="13">
        <v>121</v>
      </c>
      <c r="K21" s="12">
        <v>0</v>
      </c>
      <c r="L21" s="13">
        <v>117</v>
      </c>
      <c r="M21" s="12">
        <v>0.03</v>
      </c>
      <c r="N21" s="13">
        <v>114</v>
      </c>
      <c r="O21" s="12">
        <v>0.03</v>
      </c>
      <c r="P21" s="13">
        <v>91</v>
      </c>
      <c r="Q21" s="12">
        <v>0.08</v>
      </c>
      <c r="R21" s="13">
        <v>90</v>
      </c>
      <c r="S21" s="12">
        <v>0.08</v>
      </c>
      <c r="T21" s="13">
        <v>49</v>
      </c>
      <c r="U21" s="12">
        <v>0.05</v>
      </c>
      <c r="V21" s="13">
        <v>71</v>
      </c>
    </row>
    <row r="22" spans="1:22" x14ac:dyDescent="0.25">
      <c r="A22" t="s">
        <v>131</v>
      </c>
      <c r="B22" s="17" t="str">
        <f>HYPERLINK("#u40930000i!a1","Hoved institution")</f>
        <v>Hoved institution</v>
      </c>
      <c r="C22" s="12">
        <v>0.14000000000000001</v>
      </c>
      <c r="D22" s="13">
        <v>28</v>
      </c>
      <c r="E22" s="12">
        <v>0.1</v>
      </c>
      <c r="F22" s="13">
        <v>39</v>
      </c>
      <c r="G22" s="12">
        <v>0.06</v>
      </c>
      <c r="H22" s="13">
        <v>30</v>
      </c>
      <c r="I22" s="12">
        <v>0.06</v>
      </c>
      <c r="J22" s="13">
        <v>37</v>
      </c>
      <c r="K22" s="12">
        <v>0.09</v>
      </c>
      <c r="L22" s="13">
        <v>28</v>
      </c>
      <c r="M22" s="12">
        <v>0.02</v>
      </c>
      <c r="N22" s="13">
        <v>39</v>
      </c>
      <c r="O22" s="12">
        <v>0.09</v>
      </c>
      <c r="P22" s="13">
        <v>30</v>
      </c>
      <c r="Q22" s="12">
        <v>0.28999999999999998</v>
      </c>
      <c r="R22" s="13">
        <v>22</v>
      </c>
      <c r="S22" s="12">
        <v>0.2</v>
      </c>
      <c r="T22" s="13">
        <v>23</v>
      </c>
      <c r="U22" s="12">
        <v>0.04</v>
      </c>
      <c r="V22" s="13">
        <v>26</v>
      </c>
    </row>
    <row r="23" spans="1:22" x14ac:dyDescent="0.25">
      <c r="A23" t="s">
        <v>137</v>
      </c>
      <c r="B23" s="17" t="str">
        <f>HYPERLINK("#u53340000i!a1","Hoved institution")</f>
        <v>Hoved institution</v>
      </c>
      <c r="C23" s="12">
        <v>0.06</v>
      </c>
      <c r="D23" s="13">
        <v>37</v>
      </c>
      <c r="E23" s="12">
        <v>0.08</v>
      </c>
      <c r="F23" s="13">
        <v>11</v>
      </c>
      <c r="G23" s="12">
        <v>0.02</v>
      </c>
      <c r="H23" s="13">
        <v>27</v>
      </c>
      <c r="I23" s="12">
        <v>0</v>
      </c>
      <c r="J23" s="13">
        <v>15</v>
      </c>
      <c r="K23" s="12">
        <v>0</v>
      </c>
      <c r="L23" s="13">
        <v>21</v>
      </c>
      <c r="M23" s="12">
        <v>0</v>
      </c>
      <c r="N23" s="13">
        <v>25</v>
      </c>
      <c r="O23" s="12">
        <v>0.05</v>
      </c>
      <c r="P23" s="13">
        <v>17</v>
      </c>
      <c r="Q23" s="12">
        <v>0.01</v>
      </c>
      <c r="R23" s="13">
        <v>22</v>
      </c>
      <c r="S23" s="13" t="s">
        <v>6</v>
      </c>
      <c r="T23" s="13" t="s">
        <v>6</v>
      </c>
      <c r="U23" s="12">
        <v>0</v>
      </c>
      <c r="V23" s="13">
        <v>14</v>
      </c>
    </row>
    <row r="24" spans="1:22" x14ac:dyDescent="0.25">
      <c r="A24" t="s">
        <v>140</v>
      </c>
      <c r="B24" s="17" t="str">
        <f>HYPERLINK("#u53370000i!a1","Hoved institution")</f>
        <v>Hoved institution</v>
      </c>
      <c r="C24" s="12">
        <v>0.09</v>
      </c>
      <c r="D24" s="13">
        <v>94</v>
      </c>
      <c r="E24" s="12">
        <v>0.08</v>
      </c>
      <c r="F24" s="13">
        <v>108</v>
      </c>
      <c r="G24" s="12">
        <v>0.03</v>
      </c>
      <c r="H24" s="13">
        <v>78</v>
      </c>
      <c r="I24" s="12">
        <v>0.02</v>
      </c>
      <c r="J24" s="13">
        <v>69</v>
      </c>
      <c r="K24" s="12">
        <v>0.03</v>
      </c>
      <c r="L24" s="13">
        <v>49</v>
      </c>
      <c r="M24" s="12">
        <v>0.02</v>
      </c>
      <c r="N24" s="13">
        <v>85</v>
      </c>
      <c r="O24" s="12">
        <v>7.0000000000000007E-2</v>
      </c>
      <c r="P24" s="13">
        <v>64</v>
      </c>
      <c r="Q24" s="12">
        <v>7.0000000000000007E-2</v>
      </c>
      <c r="R24" s="13">
        <v>70</v>
      </c>
      <c r="S24" s="12">
        <v>0.1</v>
      </c>
      <c r="T24" s="13">
        <v>29</v>
      </c>
      <c r="U24" s="12">
        <v>0.09</v>
      </c>
      <c r="V24" s="13">
        <v>37</v>
      </c>
    </row>
    <row r="25" spans="1:22" ht="15.75" thickBot="1" x14ac:dyDescent="0.3">
      <c r="A25" s="6" t="s">
        <v>133</v>
      </c>
      <c r="B25" s="9" t="str">
        <f>HYPERLINK("#u53280000i!a1","Hoved institution")</f>
        <v>Hoved institution</v>
      </c>
      <c r="C25" s="11"/>
      <c r="D25" s="11"/>
      <c r="E25" s="11"/>
      <c r="F25" s="11"/>
      <c r="G25" s="11"/>
      <c r="H25" s="11"/>
      <c r="I25" s="11"/>
      <c r="J25" s="11"/>
      <c r="K25" s="11"/>
      <c r="L25" s="11"/>
      <c r="M25" s="11"/>
      <c r="N25" s="11"/>
      <c r="O25" s="11"/>
      <c r="P25" s="11"/>
      <c r="Q25" s="11" t="s">
        <v>6</v>
      </c>
      <c r="R25" s="11" t="s">
        <v>6</v>
      </c>
      <c r="S25" s="10">
        <v>0</v>
      </c>
      <c r="T25" s="11">
        <v>12</v>
      </c>
      <c r="U25" s="10">
        <v>0</v>
      </c>
      <c r="V25" s="11">
        <v>13</v>
      </c>
    </row>
  </sheetData>
  <sortState ref="A5:V25">
    <sortCondition ref="A1"/>
  </sortState>
  <pageMargins left="0.7" right="0.7" top="0.75" bottom="0.75" header="0.3" footer="0.3"/>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45.1406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6" max="16" width="5" bestFit="1" customWidth="1"/>
    <col min="17" max="17" width="2.42578125" bestFit="1" customWidth="1"/>
  </cols>
  <sheetData>
    <row r="1" spans="1:17" x14ac:dyDescent="0.25">
      <c r="A1" s="2" t="str">
        <f>HYPERLINK("#u406!a1","Tilbage til Erhvervssprog (hum.), kand.")</f>
        <v>Tilbage til Erhvervssprog (hum.), kand.</v>
      </c>
    </row>
    <row r="2" spans="1:17" ht="15.75" thickBot="1" x14ac:dyDescent="0.3">
      <c r="A2" s="1" t="s">
        <v>218</v>
      </c>
      <c r="B2" s="1"/>
    </row>
    <row r="3" spans="1:17" x14ac:dyDescent="0.25">
      <c r="A3" s="3"/>
      <c r="B3" s="7">
        <v>2002</v>
      </c>
      <c r="C3" s="7"/>
      <c r="D3" s="7">
        <v>2003</v>
      </c>
      <c r="E3" s="7"/>
      <c r="F3" s="7">
        <v>2004</v>
      </c>
      <c r="G3" s="7"/>
      <c r="H3" s="7">
        <v>2005</v>
      </c>
      <c r="I3" s="7"/>
      <c r="J3" s="7">
        <v>2006</v>
      </c>
      <c r="K3" s="7"/>
      <c r="L3" s="7">
        <v>2007</v>
      </c>
      <c r="M3" s="7"/>
      <c r="N3" s="7"/>
      <c r="O3" s="7"/>
      <c r="P3" s="7">
        <v>2009</v>
      </c>
      <c r="Q3" s="7"/>
    </row>
    <row r="4" spans="1:17" x14ac:dyDescent="0.25">
      <c r="A4" s="4"/>
      <c r="B4" s="8" t="s">
        <v>1</v>
      </c>
      <c r="C4" s="8" t="s">
        <v>2</v>
      </c>
      <c r="D4" s="8" t="s">
        <v>1</v>
      </c>
      <c r="E4" s="8" t="s">
        <v>2</v>
      </c>
      <c r="F4" s="8" t="s">
        <v>1</v>
      </c>
      <c r="G4" s="8" t="s">
        <v>2</v>
      </c>
      <c r="H4" s="8" t="s">
        <v>1</v>
      </c>
      <c r="I4" s="8" t="s">
        <v>2</v>
      </c>
      <c r="J4" s="8" t="s">
        <v>1</v>
      </c>
      <c r="K4" s="8" t="s">
        <v>2</v>
      </c>
      <c r="L4" s="8" t="s">
        <v>1</v>
      </c>
      <c r="M4" s="8" t="s">
        <v>2</v>
      </c>
      <c r="N4" s="8"/>
      <c r="O4" s="8"/>
      <c r="P4" s="8" t="s">
        <v>1</v>
      </c>
      <c r="Q4" s="8" t="s">
        <v>2</v>
      </c>
    </row>
    <row r="5" spans="1:17" ht="15.75" thickBot="1" x14ac:dyDescent="0.3">
      <c r="A5" s="6" t="s">
        <v>9</v>
      </c>
      <c r="B5" s="11" t="s">
        <v>6</v>
      </c>
      <c r="C5" s="11" t="s">
        <v>6</v>
      </c>
      <c r="D5" s="11" t="s">
        <v>6</v>
      </c>
      <c r="E5" s="11" t="s">
        <v>6</v>
      </c>
      <c r="F5" s="11" t="s">
        <v>6</v>
      </c>
      <c r="G5" s="11" t="s">
        <v>6</v>
      </c>
      <c r="H5" s="11" t="s">
        <v>6</v>
      </c>
      <c r="I5" s="11" t="s">
        <v>6</v>
      </c>
      <c r="J5" s="11" t="s">
        <v>6</v>
      </c>
      <c r="K5" s="11" t="s">
        <v>6</v>
      </c>
      <c r="L5" s="11" t="s">
        <v>6</v>
      </c>
      <c r="M5" s="11" t="s">
        <v>6</v>
      </c>
      <c r="N5" s="11"/>
      <c r="O5" s="11"/>
      <c r="P5" s="11" t="s">
        <v>6</v>
      </c>
      <c r="Q5" s="11" t="s">
        <v>6</v>
      </c>
    </row>
  </sheetData>
  <sortState ref="A5:Q5">
    <sortCondition ref="A1"/>
  </sortState>
  <pageMargins left="0.7" right="0.7" top="0.75" bottom="0.75" header="0.3" footer="0.3"/>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HYPERLINK("#u406!a1","Tilbage til Erhvervssprog (hum.), kand.")</f>
        <v>Tilbage til Erhvervssprog (hum.), kand.</v>
      </c>
    </row>
    <row r="2" spans="1:21" ht="15.75" thickBot="1" x14ac:dyDescent="0.3">
      <c r="A2" s="1" t="s">
        <v>217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3" t="s">
        <v>6</v>
      </c>
      <c r="C5" s="13" t="s">
        <v>6</v>
      </c>
      <c r="D5" s="13" t="s">
        <v>6</v>
      </c>
      <c r="E5" s="13" t="s">
        <v>6</v>
      </c>
      <c r="F5" s="13" t="s">
        <v>6</v>
      </c>
      <c r="G5" s="13" t="s">
        <v>6</v>
      </c>
      <c r="H5" s="13" t="s">
        <v>6</v>
      </c>
      <c r="I5" s="13" t="s">
        <v>6</v>
      </c>
      <c r="J5" s="13" t="s">
        <v>6</v>
      </c>
      <c r="K5" s="13" t="s">
        <v>6</v>
      </c>
      <c r="L5" s="13" t="s">
        <v>6</v>
      </c>
      <c r="M5" s="13" t="s">
        <v>6</v>
      </c>
      <c r="N5" s="13" t="s">
        <v>6</v>
      </c>
      <c r="O5" s="13" t="s">
        <v>6</v>
      </c>
      <c r="P5" s="13"/>
      <c r="Q5" s="13"/>
      <c r="R5" s="13"/>
      <c r="S5" s="13"/>
      <c r="T5" s="13"/>
      <c r="U5" s="13"/>
    </row>
    <row r="6" spans="1:21" x14ac:dyDescent="0.25">
      <c r="A6" s="14" t="s">
        <v>40</v>
      </c>
      <c r="B6" s="16"/>
      <c r="C6" s="16"/>
      <c r="D6" s="16" t="s">
        <v>6</v>
      </c>
      <c r="E6" s="16" t="s">
        <v>6</v>
      </c>
      <c r="F6" s="16" t="s">
        <v>6</v>
      </c>
      <c r="G6" s="16" t="s">
        <v>6</v>
      </c>
      <c r="H6" s="16" t="s">
        <v>6</v>
      </c>
      <c r="I6" s="16" t="s">
        <v>6</v>
      </c>
      <c r="J6" s="16"/>
      <c r="K6" s="16"/>
      <c r="L6" s="16" t="s">
        <v>6</v>
      </c>
      <c r="M6" s="16" t="s">
        <v>6</v>
      </c>
      <c r="N6" s="16"/>
      <c r="O6" s="16"/>
      <c r="P6" s="16"/>
      <c r="Q6" s="16"/>
      <c r="R6" s="16"/>
      <c r="S6" s="16"/>
      <c r="T6" s="16"/>
      <c r="U6" s="16"/>
    </row>
    <row r="7" spans="1:21" ht="15.75" thickBot="1" x14ac:dyDescent="0.3">
      <c r="A7" s="6" t="s">
        <v>7</v>
      </c>
      <c r="B7" s="10">
        <v>0.33</v>
      </c>
      <c r="C7" s="11">
        <v>10</v>
      </c>
      <c r="D7" s="10">
        <v>0.06</v>
      </c>
      <c r="E7" s="11">
        <v>13</v>
      </c>
      <c r="F7" s="10">
        <v>0.09</v>
      </c>
      <c r="G7" s="11">
        <v>30</v>
      </c>
      <c r="H7" s="10">
        <v>0.09</v>
      </c>
      <c r="I7" s="11">
        <v>21</v>
      </c>
      <c r="J7" s="11" t="s">
        <v>6</v>
      </c>
      <c r="K7" s="11" t="s">
        <v>6</v>
      </c>
      <c r="L7" s="10">
        <v>0.01</v>
      </c>
      <c r="M7" s="11">
        <v>21</v>
      </c>
      <c r="N7" s="10">
        <v>0.04</v>
      </c>
      <c r="O7" s="11">
        <v>12</v>
      </c>
      <c r="P7" s="10">
        <v>0.28999999999999998</v>
      </c>
      <c r="Q7" s="11">
        <v>27</v>
      </c>
      <c r="R7" s="10">
        <v>0.19</v>
      </c>
      <c r="S7" s="11">
        <v>16</v>
      </c>
      <c r="T7" s="10">
        <v>0.18</v>
      </c>
      <c r="U7" s="11">
        <v>27</v>
      </c>
    </row>
  </sheetData>
  <sortState ref="A5:U7">
    <sortCondition ref="A1"/>
  </sortState>
  <pageMargins left="0.7" right="0.7" top="0.75" bottom="0.75" header="0.3" footer="0.3"/>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HYPERLINK("#u406!a1","Tilbage til Erhvervssprog (hum.), kand.")</f>
        <v>Tilbage til Erhvervssprog (hum.), kand.</v>
      </c>
    </row>
    <row r="2" spans="1:21" ht="15.75" thickBot="1" x14ac:dyDescent="0.3">
      <c r="A2" s="1" t="s">
        <v>216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9</v>
      </c>
      <c r="B5" s="15">
        <v>0.15</v>
      </c>
      <c r="C5" s="16">
        <v>10</v>
      </c>
      <c r="D5" s="16" t="s">
        <v>6</v>
      </c>
      <c r="E5" s="16" t="s">
        <v>6</v>
      </c>
      <c r="F5" s="15">
        <v>0.13</v>
      </c>
      <c r="G5" s="16">
        <v>15</v>
      </c>
      <c r="H5" s="15">
        <v>0.05</v>
      </c>
      <c r="I5" s="16">
        <v>11</v>
      </c>
      <c r="J5" s="15">
        <v>0</v>
      </c>
      <c r="K5" s="16">
        <v>11</v>
      </c>
      <c r="L5" s="16" t="s">
        <v>6</v>
      </c>
      <c r="M5" s="16" t="s">
        <v>6</v>
      </c>
      <c r="N5" s="16"/>
      <c r="O5" s="16"/>
      <c r="P5" s="16"/>
      <c r="Q5" s="16"/>
      <c r="R5" s="16"/>
      <c r="S5" s="16"/>
      <c r="T5" s="16"/>
      <c r="U5" s="16"/>
    </row>
    <row r="6" spans="1:21" ht="15.75" thickBot="1" x14ac:dyDescent="0.3">
      <c r="A6" s="6" t="s">
        <v>7</v>
      </c>
      <c r="B6" s="11" t="s">
        <v>6</v>
      </c>
      <c r="C6" s="11" t="s">
        <v>6</v>
      </c>
      <c r="D6" s="10">
        <v>0.1</v>
      </c>
      <c r="E6" s="11">
        <v>13</v>
      </c>
      <c r="F6" s="10">
        <v>0.14000000000000001</v>
      </c>
      <c r="G6" s="11">
        <v>15</v>
      </c>
      <c r="H6" s="10">
        <v>0.03</v>
      </c>
      <c r="I6" s="11">
        <v>17</v>
      </c>
      <c r="J6" s="11" t="s">
        <v>6</v>
      </c>
      <c r="K6" s="11" t="s">
        <v>6</v>
      </c>
      <c r="L6" s="10">
        <v>0.06</v>
      </c>
      <c r="M6" s="11">
        <v>24</v>
      </c>
      <c r="N6" s="10">
        <v>0.3</v>
      </c>
      <c r="O6" s="11">
        <v>21</v>
      </c>
      <c r="P6" s="10">
        <v>0.23</v>
      </c>
      <c r="Q6" s="11">
        <v>23</v>
      </c>
      <c r="R6" s="10">
        <v>0.1</v>
      </c>
      <c r="S6" s="11">
        <v>18</v>
      </c>
      <c r="T6" s="10">
        <v>0.16</v>
      </c>
      <c r="U6" s="11">
        <v>22</v>
      </c>
    </row>
  </sheetData>
  <sortState ref="A5:U6">
    <sortCondition ref="A1"/>
  </sortState>
  <pageMargins left="0.7" right="0.7" top="0.75" bottom="0.75" header="0.3" footer="0.3"/>
</worksheet>
</file>

<file path=xl/worksheets/sheet3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45.1406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10" max="10" width="5" bestFit="1" customWidth="1"/>
    <col min="11" max="11" width="2.42578125" bestFit="1" customWidth="1"/>
  </cols>
  <sheetData>
    <row r="1" spans="1:11" x14ac:dyDescent="0.25">
      <c r="A1" s="2" t="str">
        <f>HYPERLINK("#u406!a1","Tilbage til Erhvervssprog (hum.), kand.")</f>
        <v>Tilbage til Erhvervssprog (hum.), kand.</v>
      </c>
    </row>
    <row r="2" spans="1:11" ht="15.75" thickBot="1" x14ac:dyDescent="0.3">
      <c r="A2" s="1" t="s">
        <v>215</v>
      </c>
      <c r="B2" s="1"/>
    </row>
    <row r="3" spans="1:11" x14ac:dyDescent="0.25">
      <c r="A3" s="3"/>
      <c r="B3" s="7">
        <v>2002</v>
      </c>
      <c r="C3" s="7"/>
      <c r="D3" s="7">
        <v>2003</v>
      </c>
      <c r="E3" s="7"/>
      <c r="F3" s="7">
        <v>2004</v>
      </c>
      <c r="G3" s="7"/>
      <c r="H3" s="7"/>
      <c r="I3" s="7"/>
      <c r="J3" s="7">
        <v>2006</v>
      </c>
      <c r="K3" s="7"/>
    </row>
    <row r="4" spans="1:11" x14ac:dyDescent="0.25">
      <c r="A4" s="4"/>
      <c r="B4" s="8" t="s">
        <v>1</v>
      </c>
      <c r="C4" s="8" t="s">
        <v>2</v>
      </c>
      <c r="D4" s="8" t="s">
        <v>1</v>
      </c>
      <c r="E4" s="8" t="s">
        <v>2</v>
      </c>
      <c r="F4" s="8" t="s">
        <v>1</v>
      </c>
      <c r="G4" s="8" t="s">
        <v>2</v>
      </c>
      <c r="H4" s="8"/>
      <c r="I4" s="8"/>
      <c r="J4" s="8" t="s">
        <v>1</v>
      </c>
      <c r="K4" s="8" t="s">
        <v>2</v>
      </c>
    </row>
    <row r="5" spans="1:11" ht="15.75" thickBot="1" x14ac:dyDescent="0.3">
      <c r="A5" s="6" t="s">
        <v>9</v>
      </c>
      <c r="B5" s="11" t="s">
        <v>6</v>
      </c>
      <c r="C5" s="11" t="s">
        <v>6</v>
      </c>
      <c r="D5" s="11" t="s">
        <v>6</v>
      </c>
      <c r="E5" s="11" t="s">
        <v>6</v>
      </c>
      <c r="F5" s="11" t="s">
        <v>6</v>
      </c>
      <c r="G5" s="11" t="s">
        <v>6</v>
      </c>
      <c r="H5" s="11"/>
      <c r="I5" s="11"/>
      <c r="J5" s="11" t="s">
        <v>6</v>
      </c>
      <c r="K5" s="11" t="s">
        <v>6</v>
      </c>
    </row>
  </sheetData>
  <sortState ref="A5:K5">
    <sortCondition ref="A1"/>
  </sortState>
  <pageMargins left="0.7" right="0.7" top="0.75" bottom="0.75" header="0.3" footer="0.3"/>
</worksheet>
</file>

<file path=xl/worksheets/sheet3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HYPERLINK("#u406!a1","Tilbage til Erhvervssprog (hum.), kand.")</f>
        <v>Tilbage til Erhvervssprog (hum.), kand.</v>
      </c>
    </row>
    <row r="2" spans="1:21" ht="15.75" thickBot="1" x14ac:dyDescent="0.3">
      <c r="A2" s="1" t="s">
        <v>214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9</v>
      </c>
      <c r="B5" s="15">
        <v>0.15</v>
      </c>
      <c r="C5" s="16">
        <v>25</v>
      </c>
      <c r="D5" s="15">
        <v>0.16</v>
      </c>
      <c r="E5" s="16">
        <v>52</v>
      </c>
      <c r="F5" s="15">
        <v>0.11</v>
      </c>
      <c r="G5" s="16">
        <v>60</v>
      </c>
      <c r="H5" s="15">
        <v>0.1</v>
      </c>
      <c r="I5" s="16">
        <v>75</v>
      </c>
      <c r="J5" s="15">
        <v>0.12</v>
      </c>
      <c r="K5" s="16">
        <v>33</v>
      </c>
      <c r="L5" s="16" t="s">
        <v>6</v>
      </c>
      <c r="M5" s="16" t="s">
        <v>6</v>
      </c>
      <c r="N5" s="16"/>
      <c r="O5" s="16"/>
      <c r="P5" s="16"/>
      <c r="Q5" s="16"/>
      <c r="R5" s="16"/>
      <c r="S5" s="16"/>
      <c r="T5" s="16"/>
      <c r="U5" s="16"/>
    </row>
    <row r="6" spans="1:21" ht="15.75" thickBot="1" x14ac:dyDescent="0.3">
      <c r="A6" s="6" t="s">
        <v>7</v>
      </c>
      <c r="B6" s="11"/>
      <c r="C6" s="11"/>
      <c r="D6" s="11"/>
      <c r="E6" s="11"/>
      <c r="F6" s="11"/>
      <c r="G6" s="11"/>
      <c r="H6" s="11"/>
      <c r="I6" s="11"/>
      <c r="J6" s="11" t="s">
        <v>6</v>
      </c>
      <c r="K6" s="11" t="s">
        <v>6</v>
      </c>
      <c r="L6" s="10">
        <v>0.06</v>
      </c>
      <c r="M6" s="11">
        <v>81</v>
      </c>
      <c r="N6" s="10">
        <v>0.16</v>
      </c>
      <c r="O6" s="11">
        <v>161</v>
      </c>
      <c r="P6" s="10">
        <v>0.28999999999999998</v>
      </c>
      <c r="Q6" s="11">
        <v>124</v>
      </c>
      <c r="R6" s="10">
        <v>0.23</v>
      </c>
      <c r="S6" s="11">
        <v>143</v>
      </c>
      <c r="T6" s="10">
        <v>0.23</v>
      </c>
      <c r="U6" s="11">
        <v>152</v>
      </c>
    </row>
  </sheetData>
  <sortState ref="A5:U6">
    <sortCondition ref="A1"/>
  </sortState>
  <pageMargins left="0.7" right="0.7" top="0.75" bottom="0.75" header="0.3" footer="0.3"/>
</worksheet>
</file>

<file path=xl/worksheets/sheet3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heetViews>
  <sheetFormatPr defaultRowHeight="15" x14ac:dyDescent="0.25"/>
  <cols>
    <col min="1" max="1" width="45.1406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s>
  <sheetData>
    <row r="1" spans="1:15" x14ac:dyDescent="0.25">
      <c r="A1" s="2" t="str">
        <f>HYPERLINK("#u406!a1","Tilbage til Erhvervssprog (hum.), kand.")</f>
        <v>Tilbage til Erhvervssprog (hum.), kand.</v>
      </c>
    </row>
    <row r="2" spans="1:15" ht="15.75" thickBot="1" x14ac:dyDescent="0.3">
      <c r="A2" s="1" t="s">
        <v>213</v>
      </c>
      <c r="B2" s="1"/>
    </row>
    <row r="3" spans="1:15" x14ac:dyDescent="0.25">
      <c r="A3" s="3"/>
      <c r="B3" s="7">
        <v>2002</v>
      </c>
      <c r="C3" s="7"/>
      <c r="D3" s="7">
        <v>2003</v>
      </c>
      <c r="E3" s="7"/>
      <c r="F3" s="7">
        <v>2004</v>
      </c>
      <c r="G3" s="7"/>
      <c r="H3" s="7">
        <v>2005</v>
      </c>
      <c r="I3" s="7"/>
      <c r="J3" s="7">
        <v>2006</v>
      </c>
      <c r="K3" s="7"/>
      <c r="L3" s="7">
        <v>2007</v>
      </c>
      <c r="M3" s="7"/>
      <c r="N3" s="7">
        <v>2008</v>
      </c>
      <c r="O3" s="7"/>
    </row>
    <row r="4" spans="1:15"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row>
    <row r="5" spans="1:15" ht="15.75" thickBot="1" x14ac:dyDescent="0.3">
      <c r="A5" s="6" t="s">
        <v>9</v>
      </c>
      <c r="B5" s="11" t="s">
        <v>6</v>
      </c>
      <c r="C5" s="11" t="s">
        <v>6</v>
      </c>
      <c r="D5" s="11" t="s">
        <v>6</v>
      </c>
      <c r="E5" s="11" t="s">
        <v>6</v>
      </c>
      <c r="F5" s="11" t="s">
        <v>6</v>
      </c>
      <c r="G5" s="11" t="s">
        <v>6</v>
      </c>
      <c r="H5" s="11" t="s">
        <v>6</v>
      </c>
      <c r="I5" s="11" t="s">
        <v>6</v>
      </c>
      <c r="J5" s="11" t="s">
        <v>6</v>
      </c>
      <c r="K5" s="11" t="s">
        <v>6</v>
      </c>
      <c r="L5" s="11" t="s">
        <v>6</v>
      </c>
      <c r="M5" s="11" t="s">
        <v>6</v>
      </c>
      <c r="N5" s="11" t="s">
        <v>6</v>
      </c>
      <c r="O5" s="11" t="s">
        <v>6</v>
      </c>
    </row>
  </sheetData>
  <sortState ref="A5:O5">
    <sortCondition ref="A1"/>
  </sortState>
  <pageMargins left="0.7" right="0.7" top="0.75" bottom="0.75" header="0.3" footer="0.3"/>
</worksheet>
</file>

<file path=xl/worksheets/sheet3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HYPERLINK("#u406!a1","Tilbage til Erhvervssprog (hum.), kand.")</f>
        <v>Tilbage til Erhvervssprog (hum.), kand.</v>
      </c>
    </row>
    <row r="2" spans="1:21" ht="15.75" thickBot="1" x14ac:dyDescent="0.3">
      <c r="A2" s="1" t="s">
        <v>212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9</v>
      </c>
      <c r="B5" s="15">
        <v>7.0000000000000007E-2</v>
      </c>
      <c r="C5" s="16">
        <v>13</v>
      </c>
      <c r="D5" s="16" t="s">
        <v>6</v>
      </c>
      <c r="E5" s="16" t="s">
        <v>6</v>
      </c>
      <c r="F5" s="15">
        <v>0.05</v>
      </c>
      <c r="G5" s="16">
        <v>11</v>
      </c>
      <c r="H5" s="15">
        <v>0.06</v>
      </c>
      <c r="I5" s="16">
        <v>10</v>
      </c>
      <c r="J5" s="16" t="s">
        <v>6</v>
      </c>
      <c r="K5" s="16" t="s">
        <v>6</v>
      </c>
      <c r="L5" s="16" t="s">
        <v>6</v>
      </c>
      <c r="M5" s="16" t="s">
        <v>6</v>
      </c>
      <c r="N5" s="16"/>
      <c r="O5" s="16"/>
      <c r="P5" s="16"/>
      <c r="Q5" s="16"/>
      <c r="R5" s="16"/>
      <c r="S5" s="16"/>
      <c r="T5" s="16"/>
      <c r="U5" s="16"/>
    </row>
    <row r="6" spans="1:21" ht="15.75" thickBot="1" x14ac:dyDescent="0.3">
      <c r="A6" s="6" t="s">
        <v>7</v>
      </c>
      <c r="B6" s="11" t="s">
        <v>6</v>
      </c>
      <c r="C6" s="11" t="s">
        <v>6</v>
      </c>
      <c r="D6" s="11" t="s">
        <v>6</v>
      </c>
      <c r="E6" s="11" t="s">
        <v>6</v>
      </c>
      <c r="F6" s="10">
        <v>0.13</v>
      </c>
      <c r="G6" s="11">
        <v>16</v>
      </c>
      <c r="H6" s="10">
        <v>0.08</v>
      </c>
      <c r="I6" s="11">
        <v>18</v>
      </c>
      <c r="J6" s="10">
        <v>0.11</v>
      </c>
      <c r="K6" s="11">
        <v>16</v>
      </c>
      <c r="L6" s="10">
        <v>0.01</v>
      </c>
      <c r="M6" s="11">
        <v>14</v>
      </c>
      <c r="N6" s="10">
        <v>0.32</v>
      </c>
      <c r="O6" s="11">
        <v>14</v>
      </c>
      <c r="P6" s="10">
        <v>0.21</v>
      </c>
      <c r="Q6" s="11">
        <v>17</v>
      </c>
      <c r="R6" s="11" t="s">
        <v>6</v>
      </c>
      <c r="S6" s="11" t="s">
        <v>6</v>
      </c>
      <c r="T6" s="11" t="s">
        <v>6</v>
      </c>
      <c r="U6" s="11" t="s">
        <v>6</v>
      </c>
    </row>
  </sheetData>
  <sortState ref="A5:U6">
    <sortCondition ref="A1"/>
  </sortState>
  <pageMargins left="0.7" right="0.7" top="0.75" bottom="0.75" header="0.3" footer="0.3"/>
</worksheet>
</file>

<file path=xl/worksheets/sheet3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3" bestFit="1" customWidth="1"/>
    <col min="20" max="20" width="5" bestFit="1" customWidth="1"/>
    <col min="21" max="21" width="3" bestFit="1" customWidth="1"/>
  </cols>
  <sheetData>
    <row r="1" spans="1:21" x14ac:dyDescent="0.25">
      <c r="A1" s="2" t="str">
        <f>HYPERLINK("#u406!a1","Tilbage til Erhvervssprog (hum.), kand.")</f>
        <v>Tilbage til Erhvervssprog (hum.), kand.</v>
      </c>
    </row>
    <row r="2" spans="1:21" ht="15.75" thickBot="1" x14ac:dyDescent="0.3">
      <c r="A2" s="1" t="s">
        <v>211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0.27</v>
      </c>
      <c r="C5" s="13">
        <v>25</v>
      </c>
      <c r="D5" s="12">
        <v>0.12</v>
      </c>
      <c r="E5" s="13">
        <v>24</v>
      </c>
      <c r="F5" s="12">
        <v>0.17</v>
      </c>
      <c r="G5" s="13">
        <v>31</v>
      </c>
      <c r="H5" s="12">
        <v>0.09</v>
      </c>
      <c r="I5" s="13">
        <v>25</v>
      </c>
      <c r="J5" s="12">
        <v>0.09</v>
      </c>
      <c r="K5" s="13">
        <v>79</v>
      </c>
      <c r="L5" s="12">
        <v>0.04</v>
      </c>
      <c r="M5" s="13">
        <v>145</v>
      </c>
      <c r="N5" s="12">
        <v>0.11</v>
      </c>
      <c r="O5" s="13">
        <v>136</v>
      </c>
      <c r="P5" s="12">
        <v>0.1</v>
      </c>
      <c r="Q5" s="13">
        <v>149</v>
      </c>
      <c r="R5" s="13"/>
      <c r="S5" s="13"/>
      <c r="T5" s="13"/>
      <c r="U5" s="13"/>
    </row>
    <row r="6" spans="1:21" x14ac:dyDescent="0.25">
      <c r="A6" s="14" t="s">
        <v>40</v>
      </c>
      <c r="B6" s="16" t="s">
        <v>6</v>
      </c>
      <c r="C6" s="16" t="s">
        <v>6</v>
      </c>
      <c r="D6" s="16"/>
      <c r="E6" s="16"/>
      <c r="F6" s="16" t="s">
        <v>6</v>
      </c>
      <c r="G6" s="16" t="s">
        <v>6</v>
      </c>
      <c r="H6" s="16" t="s">
        <v>6</v>
      </c>
      <c r="I6" s="16" t="s">
        <v>6</v>
      </c>
      <c r="J6" s="16"/>
      <c r="K6" s="16"/>
      <c r="L6" s="16"/>
      <c r="M6" s="16"/>
      <c r="N6" s="16"/>
      <c r="O6" s="16"/>
      <c r="P6" s="16"/>
      <c r="Q6" s="16"/>
      <c r="R6" s="16"/>
      <c r="S6" s="16"/>
      <c r="T6" s="16"/>
      <c r="U6" s="16"/>
    </row>
    <row r="7" spans="1:21" ht="15.75" thickBot="1" x14ac:dyDescent="0.3">
      <c r="A7" s="6" t="s">
        <v>7</v>
      </c>
      <c r="B7" s="10">
        <v>0.18</v>
      </c>
      <c r="C7" s="11">
        <v>29</v>
      </c>
      <c r="D7" s="10">
        <v>0.17</v>
      </c>
      <c r="E7" s="11">
        <v>34</v>
      </c>
      <c r="F7" s="10">
        <v>0.21</v>
      </c>
      <c r="G7" s="11">
        <v>44</v>
      </c>
      <c r="H7" s="10">
        <v>7.0000000000000007E-2</v>
      </c>
      <c r="I7" s="11">
        <v>34</v>
      </c>
      <c r="J7" s="10">
        <v>0.16</v>
      </c>
      <c r="K7" s="11">
        <v>27</v>
      </c>
      <c r="L7" s="10">
        <v>7.0000000000000007E-2</v>
      </c>
      <c r="M7" s="11">
        <v>37</v>
      </c>
      <c r="N7" s="10">
        <v>0.09</v>
      </c>
      <c r="O7" s="11">
        <v>41</v>
      </c>
      <c r="P7" s="10">
        <v>0.28000000000000003</v>
      </c>
      <c r="Q7" s="11">
        <v>46</v>
      </c>
      <c r="R7" s="10">
        <v>0.42</v>
      </c>
      <c r="S7" s="11">
        <v>32</v>
      </c>
      <c r="T7" s="10">
        <v>0.28000000000000003</v>
      </c>
      <c r="U7" s="11">
        <v>46</v>
      </c>
    </row>
  </sheetData>
  <sortState ref="A5:U7">
    <sortCondition ref="A1"/>
  </sortState>
  <pageMargins left="0.7" right="0.7" top="0.75" bottom="0.75" header="0.3" footer="0.3"/>
</worksheet>
</file>

<file path=xl/worksheets/sheet3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45.140625" bestFit="1" customWidth="1"/>
    <col min="2" max="2" width="5" bestFit="1" customWidth="1"/>
    <col min="3" max="3" width="2.42578125" bestFit="1" customWidth="1"/>
    <col min="8" max="8" width="5" bestFit="1" customWidth="1"/>
    <col min="9" max="9" width="2.42578125" bestFit="1" customWidth="1"/>
  </cols>
  <sheetData>
    <row r="1" spans="1:9" x14ac:dyDescent="0.25">
      <c r="A1" s="2" t="str">
        <f>HYPERLINK("#u406!a1","Tilbage til Erhvervssprog (hum.), kand.")</f>
        <v>Tilbage til Erhvervssprog (hum.), kand.</v>
      </c>
    </row>
    <row r="2" spans="1:9" ht="15.75" thickBot="1" x14ac:dyDescent="0.3">
      <c r="A2" s="1" t="s">
        <v>210</v>
      </c>
      <c r="B2" s="1"/>
    </row>
    <row r="3" spans="1:9" x14ac:dyDescent="0.25">
      <c r="A3" s="3"/>
      <c r="B3" s="7">
        <v>2002</v>
      </c>
      <c r="C3" s="7"/>
      <c r="D3" s="7"/>
      <c r="E3" s="7"/>
      <c r="F3" s="7"/>
      <c r="G3" s="7"/>
      <c r="H3" s="7">
        <v>2005</v>
      </c>
      <c r="I3" s="7"/>
    </row>
    <row r="4" spans="1:9" x14ac:dyDescent="0.25">
      <c r="A4" s="4"/>
      <c r="B4" s="8" t="s">
        <v>1</v>
      </c>
      <c r="C4" s="8" t="s">
        <v>2</v>
      </c>
      <c r="D4" s="8"/>
      <c r="E4" s="8"/>
      <c r="F4" s="8"/>
      <c r="G4" s="8"/>
      <c r="H4" s="8" t="s">
        <v>1</v>
      </c>
      <c r="I4" s="8" t="s">
        <v>2</v>
      </c>
    </row>
    <row r="5" spans="1:9" ht="15.75" thickBot="1" x14ac:dyDescent="0.3">
      <c r="A5" s="6" t="s">
        <v>9</v>
      </c>
      <c r="B5" s="11" t="s">
        <v>6</v>
      </c>
      <c r="C5" s="11" t="s">
        <v>6</v>
      </c>
      <c r="D5" s="11"/>
      <c r="E5" s="11"/>
      <c r="F5" s="11"/>
      <c r="G5" s="11"/>
      <c r="H5" s="11" t="s">
        <v>6</v>
      </c>
      <c r="I5" s="11" t="s">
        <v>6</v>
      </c>
    </row>
  </sheetData>
  <sortState ref="A5:I5">
    <sortCondition ref="A1"/>
  </sortState>
  <pageMargins left="0.7" right="0.7" top="0.75" bottom="0.75" header="0.3" footer="0.3"/>
</worksheet>
</file>

<file path=xl/worksheets/sheet3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5.7109375" bestFit="1" customWidth="1"/>
    <col min="2" max="2" width="5" bestFit="1" customWidth="1"/>
    <col min="3" max="3" width="2.42578125" bestFit="1" customWidth="1"/>
  </cols>
  <sheetData>
    <row r="1" spans="1:3" x14ac:dyDescent="0.25">
      <c r="A1" s="2" t="str">
        <f>HYPERLINK("#u406!a1","Tilbage til Erhvervssprog (hum.), kand.")</f>
        <v>Tilbage til Erhvervssprog (hum.), kand.</v>
      </c>
    </row>
    <row r="2" spans="1:3" ht="15.75" thickBot="1" x14ac:dyDescent="0.3">
      <c r="A2" s="1" t="s">
        <v>209</v>
      </c>
      <c r="B2" s="1"/>
    </row>
    <row r="3" spans="1:3" x14ac:dyDescent="0.25">
      <c r="A3" s="3"/>
      <c r="B3" s="7">
        <v>2002</v>
      </c>
      <c r="C3" s="7"/>
    </row>
    <row r="4" spans="1:3" x14ac:dyDescent="0.25">
      <c r="A4" s="4"/>
      <c r="B4" s="8" t="s">
        <v>1</v>
      </c>
      <c r="C4" s="8" t="s">
        <v>2</v>
      </c>
    </row>
    <row r="5" spans="1:3" ht="15.75" thickBot="1" x14ac:dyDescent="0.3">
      <c r="A5" s="6" t="s">
        <v>40</v>
      </c>
      <c r="B5" s="11" t="s">
        <v>6</v>
      </c>
      <c r="C5" s="11" t="s">
        <v>6</v>
      </c>
    </row>
  </sheetData>
  <sortState ref="A5:C5">
    <sortCondition ref="A1"/>
  </sortState>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130</v>
      </c>
      <c r="B5" s="18" t="str">
        <f>HYPERLINK("#u51530000i!a1","Hoved institution")</f>
        <v>Hoved institution</v>
      </c>
      <c r="C5" s="15">
        <v>0.09</v>
      </c>
      <c r="D5" s="16">
        <v>244</v>
      </c>
      <c r="E5" s="15">
        <v>0.11</v>
      </c>
      <c r="F5" s="16">
        <v>427</v>
      </c>
      <c r="G5" s="15">
        <v>0.06</v>
      </c>
      <c r="H5" s="16">
        <v>410</v>
      </c>
      <c r="I5" s="15">
        <v>7.0000000000000007E-2</v>
      </c>
      <c r="J5" s="16">
        <v>365</v>
      </c>
      <c r="K5" s="15">
        <v>0.06</v>
      </c>
      <c r="L5" s="16">
        <v>462</v>
      </c>
      <c r="M5" s="15">
        <v>0.02</v>
      </c>
      <c r="N5" s="16">
        <v>358</v>
      </c>
      <c r="O5" s="15">
        <v>0.04</v>
      </c>
      <c r="P5" s="16">
        <v>412</v>
      </c>
      <c r="Q5" s="15">
        <v>0.1</v>
      </c>
      <c r="R5" s="16">
        <v>387</v>
      </c>
      <c r="S5" s="15">
        <v>0.19</v>
      </c>
      <c r="T5" s="16">
        <v>407</v>
      </c>
      <c r="U5" s="15">
        <v>0.17</v>
      </c>
      <c r="V5" s="16">
        <v>385</v>
      </c>
    </row>
    <row r="6" spans="1:22" ht="15.75" thickBot="1" x14ac:dyDescent="0.3">
      <c r="A6" s="6" t="s">
        <v>129</v>
      </c>
      <c r="B6" s="9" t="str">
        <f>HYPERLINK("#u51510000i!a1","Hoved institution")</f>
        <v>Hoved institution</v>
      </c>
      <c r="C6" s="10">
        <v>0.06</v>
      </c>
      <c r="D6" s="11">
        <v>277</v>
      </c>
      <c r="E6" s="10">
        <v>0.08</v>
      </c>
      <c r="F6" s="11">
        <v>539</v>
      </c>
      <c r="G6" s="10">
        <v>0.05</v>
      </c>
      <c r="H6" s="11">
        <v>541</v>
      </c>
      <c r="I6" s="10">
        <v>0.04</v>
      </c>
      <c r="J6" s="11">
        <v>532</v>
      </c>
      <c r="K6" s="10">
        <v>0.02</v>
      </c>
      <c r="L6" s="11">
        <v>559</v>
      </c>
      <c r="M6" s="10">
        <v>0.01</v>
      </c>
      <c r="N6" s="11">
        <v>450</v>
      </c>
      <c r="O6" s="10">
        <v>0.01</v>
      </c>
      <c r="P6" s="11">
        <v>558</v>
      </c>
      <c r="Q6" s="10">
        <v>0.02</v>
      </c>
      <c r="R6" s="11">
        <v>522</v>
      </c>
      <c r="S6" s="10">
        <v>0.05</v>
      </c>
      <c r="T6" s="11">
        <v>559</v>
      </c>
      <c r="U6" s="10">
        <v>0.06</v>
      </c>
      <c r="V6" s="11">
        <v>578</v>
      </c>
    </row>
  </sheetData>
  <sortState ref="A5:V6">
    <sortCondition ref="A1"/>
  </sortState>
  <pageMargins left="0.7" right="0.7" top="0.75" bottom="0.75" header="0.3" footer="0.3"/>
</worksheet>
</file>

<file path=xl/worksheets/sheet3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HYPERLINK("#u403!a1","Tilbage til Design (hum.), kand.")</f>
        <v>Tilbage til Design (hum.), kand.</v>
      </c>
    </row>
    <row r="2" spans="1:21" ht="15.75" thickBot="1" x14ac:dyDescent="0.3">
      <c r="A2" s="1" t="s">
        <v>208</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40</v>
      </c>
      <c r="B5" s="11"/>
      <c r="C5" s="11"/>
      <c r="D5" s="11"/>
      <c r="E5" s="11"/>
      <c r="F5" s="11"/>
      <c r="G5" s="11"/>
      <c r="H5" s="11"/>
      <c r="I5" s="11"/>
      <c r="J5" s="11"/>
      <c r="K5" s="11"/>
      <c r="L5" s="11"/>
      <c r="M5" s="11"/>
      <c r="N5" s="11"/>
      <c r="O5" s="11"/>
      <c r="P5" s="11"/>
      <c r="Q5" s="11"/>
      <c r="R5" s="11" t="s">
        <v>6</v>
      </c>
      <c r="S5" s="11" t="s">
        <v>6</v>
      </c>
      <c r="T5" s="11" t="s">
        <v>6</v>
      </c>
      <c r="U5" s="11" t="s">
        <v>6</v>
      </c>
    </row>
  </sheetData>
  <sortState ref="A5:U5">
    <sortCondition ref="A1"/>
  </sortState>
  <pageMargins left="0.7" right="0.7" top="0.75" bottom="0.75" header="0.3" footer="0.3"/>
</worksheet>
</file>

<file path=xl/worksheets/sheet3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42578125" bestFit="1" customWidth="1"/>
    <col min="2" max="2" width="5" bestFit="1" customWidth="1"/>
    <col min="3" max="3"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HYPERLINK("#u403!a1","Tilbage til Design (hum.), kand.")</f>
        <v>Tilbage til Design (hum.), kand.</v>
      </c>
    </row>
    <row r="2" spans="1:21" ht="15.75" thickBot="1" x14ac:dyDescent="0.3">
      <c r="A2" s="1" t="s">
        <v>207</v>
      </c>
      <c r="B2" s="1"/>
    </row>
    <row r="3" spans="1:21" x14ac:dyDescent="0.25">
      <c r="A3" s="3"/>
      <c r="B3" s="7">
        <v>2002</v>
      </c>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26</v>
      </c>
      <c r="B5" s="13"/>
      <c r="C5" s="13"/>
      <c r="D5" s="13"/>
      <c r="E5" s="13"/>
      <c r="F5" s="13"/>
      <c r="G5" s="13"/>
      <c r="H5" s="13"/>
      <c r="I5" s="13"/>
      <c r="J5" s="13"/>
      <c r="K5" s="13"/>
      <c r="L5" s="13"/>
      <c r="M5" s="13"/>
      <c r="N5" s="13"/>
      <c r="O5" s="13"/>
      <c r="P5" s="13" t="s">
        <v>6</v>
      </c>
      <c r="Q5" s="13" t="s">
        <v>6</v>
      </c>
      <c r="R5" s="13" t="s">
        <v>6</v>
      </c>
      <c r="S5" s="13" t="s">
        <v>6</v>
      </c>
      <c r="T5" s="13" t="s">
        <v>6</v>
      </c>
      <c r="U5" s="13" t="s">
        <v>6</v>
      </c>
    </row>
    <row r="6" spans="1:21" ht="15.75" thickBot="1" x14ac:dyDescent="0.3">
      <c r="A6" s="6" t="s">
        <v>42</v>
      </c>
      <c r="B6" s="11" t="s">
        <v>6</v>
      </c>
      <c r="C6" s="11" t="s">
        <v>6</v>
      </c>
      <c r="D6" s="11"/>
      <c r="E6" s="11"/>
      <c r="F6" s="11" t="s">
        <v>6</v>
      </c>
      <c r="G6" s="11" t="s">
        <v>6</v>
      </c>
      <c r="H6" s="11" t="s">
        <v>6</v>
      </c>
      <c r="I6" s="11" t="s">
        <v>6</v>
      </c>
      <c r="J6" s="11" t="s">
        <v>6</v>
      </c>
      <c r="K6" s="11" t="s">
        <v>6</v>
      </c>
      <c r="L6" s="11" t="s">
        <v>6</v>
      </c>
      <c r="M6" s="11" t="s">
        <v>6</v>
      </c>
      <c r="N6" s="11" t="s">
        <v>6</v>
      </c>
      <c r="O6" s="11" t="s">
        <v>6</v>
      </c>
      <c r="P6" s="11" t="s">
        <v>6</v>
      </c>
      <c r="Q6" s="11" t="s">
        <v>6</v>
      </c>
      <c r="R6" s="11" t="s">
        <v>6</v>
      </c>
      <c r="S6" s="11" t="s">
        <v>6</v>
      </c>
      <c r="T6" s="11" t="s">
        <v>6</v>
      </c>
      <c r="U6" s="11" t="s">
        <v>6</v>
      </c>
    </row>
  </sheetData>
  <sortState ref="A5:U6">
    <sortCondition ref="A1"/>
  </sortState>
  <pageMargins left="0.7" right="0.7" top="0.75" bottom="0.75" header="0.3" footer="0.3"/>
</worksheet>
</file>

<file path=xl/worksheets/sheet3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4.5703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HYPERLINK("#u401!a1","Tilbage til Bio (nat.), kand.")</f>
        <v>Tilbage til Bio (nat.), kand.</v>
      </c>
    </row>
    <row r="2" spans="1:21" ht="15.75" thickBot="1" x14ac:dyDescent="0.3">
      <c r="A2" s="1" t="s">
        <v>206</v>
      </c>
      <c r="B2" s="1"/>
    </row>
    <row r="3" spans="1:21" x14ac:dyDescent="0.25">
      <c r="A3" s="3"/>
      <c r="B3" s="7"/>
      <c r="C3" s="7"/>
      <c r="D3" s="7"/>
      <c r="E3" s="7"/>
      <c r="F3" s="7"/>
      <c r="G3" s="7"/>
      <c r="H3" s="7"/>
      <c r="I3" s="7"/>
      <c r="J3" s="7"/>
      <c r="K3" s="7"/>
      <c r="L3" s="7"/>
      <c r="M3" s="7"/>
      <c r="N3" s="7"/>
      <c r="O3" s="7"/>
      <c r="P3" s="7"/>
      <c r="Q3" s="7"/>
      <c r="R3" s="7">
        <v>2010</v>
      </c>
      <c r="S3" s="7"/>
      <c r="T3" s="7">
        <v>2011</v>
      </c>
      <c r="U3" s="7"/>
    </row>
    <row r="4" spans="1:21" x14ac:dyDescent="0.25">
      <c r="A4" s="4"/>
      <c r="B4" s="8"/>
      <c r="C4" s="8"/>
      <c r="D4" s="8"/>
      <c r="E4" s="8"/>
      <c r="F4" s="8"/>
      <c r="G4" s="8"/>
      <c r="H4" s="8"/>
      <c r="I4" s="8"/>
      <c r="J4" s="8"/>
      <c r="K4" s="8"/>
      <c r="L4" s="8"/>
      <c r="M4" s="8"/>
      <c r="N4" s="8"/>
      <c r="O4" s="8"/>
      <c r="P4" s="8"/>
      <c r="Q4" s="8"/>
      <c r="R4" s="8" t="s">
        <v>1</v>
      </c>
      <c r="S4" s="8" t="s">
        <v>2</v>
      </c>
      <c r="T4" s="8" t="s">
        <v>1</v>
      </c>
      <c r="U4" s="8" t="s">
        <v>2</v>
      </c>
    </row>
    <row r="5" spans="1:21" ht="15.75" thickBot="1" x14ac:dyDescent="0.3">
      <c r="A5" s="6" t="s">
        <v>40</v>
      </c>
      <c r="B5" s="11"/>
      <c r="C5" s="11"/>
      <c r="D5" s="11"/>
      <c r="E5" s="11"/>
      <c r="F5" s="11"/>
      <c r="G5" s="11"/>
      <c r="H5" s="11"/>
      <c r="I5" s="11"/>
      <c r="J5" s="11"/>
      <c r="K5" s="11"/>
      <c r="L5" s="11"/>
      <c r="M5" s="11"/>
      <c r="N5" s="11"/>
      <c r="O5" s="11"/>
      <c r="P5" s="11"/>
      <c r="Q5" s="11"/>
      <c r="R5" s="11" t="s">
        <v>6</v>
      </c>
      <c r="S5" s="11" t="s">
        <v>6</v>
      </c>
      <c r="T5" s="11" t="s">
        <v>6</v>
      </c>
      <c r="U5" s="11" t="s">
        <v>6</v>
      </c>
    </row>
  </sheetData>
  <sortState ref="A5:U5">
    <sortCondition ref="A1"/>
  </sortState>
  <pageMargins left="0.7" right="0.7" top="0.75" bottom="0.75" header="0.3" footer="0.3"/>
</worksheet>
</file>

<file path=xl/worksheets/sheet3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4.5703125" bestFit="1" customWidth="1"/>
    <col min="4" max="4" width="5" bestFit="1" customWidth="1"/>
    <col min="5" max="5" width="3" bestFit="1" customWidth="1"/>
    <col min="6" max="6" width="5" bestFit="1" customWidth="1"/>
    <col min="7" max="7" width="3" bestFit="1" customWidth="1"/>
    <col min="8" max="8" width="5" bestFit="1" customWidth="1"/>
    <col min="9" max="9" width="2.425781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205</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2">
        <v>0.03</v>
      </c>
      <c r="E5" s="13">
        <v>13</v>
      </c>
      <c r="F5" s="12">
        <v>0.11</v>
      </c>
      <c r="G5" s="13">
        <v>22</v>
      </c>
      <c r="H5" s="13" t="s">
        <v>6</v>
      </c>
      <c r="I5" s="13" t="s">
        <v>6</v>
      </c>
      <c r="J5" s="12">
        <v>0.01</v>
      </c>
      <c r="K5" s="13">
        <v>12</v>
      </c>
      <c r="L5" s="12">
        <v>0.14000000000000001</v>
      </c>
      <c r="M5" s="13">
        <v>14</v>
      </c>
      <c r="N5" s="12">
        <v>0.05</v>
      </c>
      <c r="O5" s="13">
        <v>22</v>
      </c>
      <c r="P5" s="12">
        <v>0.09</v>
      </c>
      <c r="Q5" s="13">
        <v>29</v>
      </c>
      <c r="R5" s="12">
        <v>0.18</v>
      </c>
      <c r="S5" s="13">
        <v>23</v>
      </c>
      <c r="T5" s="12">
        <v>0.14000000000000001</v>
      </c>
      <c r="U5" s="13">
        <v>27</v>
      </c>
    </row>
    <row r="6" spans="1:21" ht="15.75" thickBot="1" x14ac:dyDescent="0.3">
      <c r="A6" s="6" t="s">
        <v>40</v>
      </c>
      <c r="B6" s="11"/>
      <c r="C6" s="11"/>
      <c r="D6" s="11"/>
      <c r="E6" s="11"/>
      <c r="F6" s="11"/>
      <c r="G6" s="11"/>
      <c r="H6" s="11"/>
      <c r="I6" s="11"/>
      <c r="J6" s="11"/>
      <c r="K6" s="11"/>
      <c r="L6" s="11"/>
      <c r="M6" s="11"/>
      <c r="N6" s="11" t="s">
        <v>6</v>
      </c>
      <c r="O6" s="11" t="s">
        <v>6</v>
      </c>
      <c r="P6" s="11" t="s">
        <v>6</v>
      </c>
      <c r="Q6" s="11" t="s">
        <v>6</v>
      </c>
      <c r="R6" s="11"/>
      <c r="S6" s="11"/>
      <c r="T6" s="11" t="s">
        <v>6</v>
      </c>
      <c r="U6" s="11" t="s">
        <v>6</v>
      </c>
    </row>
  </sheetData>
  <sortState ref="A5:U6">
    <sortCondition ref="A1"/>
  </sortState>
  <pageMargins left="0.7" right="0.7" top="0.75" bottom="0.75" header="0.3" footer="0.3"/>
</worksheet>
</file>

<file path=xl/worksheets/sheet3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4.5703125" bestFit="1" customWidth="1"/>
    <col min="2" max="2" width="5" bestFit="1" customWidth="1"/>
    <col min="3" max="3" width="4"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203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0.23</v>
      </c>
      <c r="C5" s="13">
        <v>117</v>
      </c>
      <c r="D5" s="13" t="s">
        <v>6</v>
      </c>
      <c r="E5" s="13" t="s">
        <v>6</v>
      </c>
      <c r="F5" s="13" t="s">
        <v>6</v>
      </c>
      <c r="G5" s="13" t="s">
        <v>6</v>
      </c>
      <c r="H5" s="12">
        <v>0.17</v>
      </c>
      <c r="I5" s="13">
        <v>113</v>
      </c>
      <c r="J5" s="13"/>
      <c r="K5" s="13"/>
      <c r="L5" s="13"/>
      <c r="M5" s="13"/>
      <c r="N5" s="13"/>
      <c r="O5" s="13"/>
      <c r="P5" s="13"/>
      <c r="Q5" s="13"/>
      <c r="R5" s="13"/>
      <c r="S5" s="13"/>
      <c r="T5" s="13"/>
      <c r="U5" s="13"/>
    </row>
    <row r="6" spans="1:21" x14ac:dyDescent="0.25">
      <c r="A6" t="s">
        <v>38</v>
      </c>
      <c r="B6" s="13" t="s">
        <v>6</v>
      </c>
      <c r="C6" s="13" t="s">
        <v>6</v>
      </c>
      <c r="D6" s="13" t="s">
        <v>6</v>
      </c>
      <c r="E6" s="13" t="s">
        <v>6</v>
      </c>
      <c r="F6" s="13" t="s">
        <v>6</v>
      </c>
      <c r="G6" s="13" t="s">
        <v>6</v>
      </c>
      <c r="H6" s="13"/>
      <c r="I6" s="13"/>
      <c r="J6" s="13" t="s">
        <v>6</v>
      </c>
      <c r="K6" s="13" t="s">
        <v>6</v>
      </c>
      <c r="L6" s="13" t="s">
        <v>6</v>
      </c>
      <c r="M6" s="13" t="s">
        <v>6</v>
      </c>
      <c r="N6" s="13" t="s">
        <v>6</v>
      </c>
      <c r="O6" s="13" t="s">
        <v>6</v>
      </c>
      <c r="P6" s="13"/>
      <c r="Q6" s="13"/>
      <c r="R6" s="13" t="s">
        <v>6</v>
      </c>
      <c r="S6" s="13" t="s">
        <v>6</v>
      </c>
      <c r="T6" s="12">
        <v>0.18</v>
      </c>
      <c r="U6" s="13">
        <v>14</v>
      </c>
    </row>
    <row r="7" spans="1:21" x14ac:dyDescent="0.25">
      <c r="A7" s="14" t="s">
        <v>40</v>
      </c>
      <c r="B7" s="15">
        <v>0.24</v>
      </c>
      <c r="C7" s="16">
        <v>20</v>
      </c>
      <c r="D7" s="15">
        <v>0.12</v>
      </c>
      <c r="E7" s="16">
        <v>39</v>
      </c>
      <c r="F7" s="15">
        <v>0.16</v>
      </c>
      <c r="G7" s="16">
        <v>30</v>
      </c>
      <c r="H7" s="15">
        <v>0.12</v>
      </c>
      <c r="I7" s="16">
        <v>32</v>
      </c>
      <c r="J7" s="15">
        <v>0.1</v>
      </c>
      <c r="K7" s="16">
        <v>26</v>
      </c>
      <c r="L7" s="15">
        <v>0.04</v>
      </c>
      <c r="M7" s="16">
        <v>39</v>
      </c>
      <c r="N7" s="15">
        <v>0.05</v>
      </c>
      <c r="O7" s="16">
        <v>30</v>
      </c>
      <c r="P7" s="15">
        <v>0.08</v>
      </c>
      <c r="Q7" s="16">
        <v>34</v>
      </c>
      <c r="R7" s="15">
        <v>0.2</v>
      </c>
      <c r="S7" s="16">
        <v>38</v>
      </c>
      <c r="T7" s="15">
        <v>0.12</v>
      </c>
      <c r="U7" s="16">
        <v>23</v>
      </c>
    </row>
    <row r="8" spans="1:21" ht="15.75" thickBot="1" x14ac:dyDescent="0.3">
      <c r="A8" s="6" t="s">
        <v>7</v>
      </c>
      <c r="B8" s="10">
        <v>0.09</v>
      </c>
      <c r="C8" s="11">
        <v>26</v>
      </c>
      <c r="D8" s="11" t="s">
        <v>6</v>
      </c>
      <c r="E8" s="11" t="s">
        <v>6</v>
      </c>
      <c r="F8" s="11" t="s">
        <v>6</v>
      </c>
      <c r="G8" s="11" t="s">
        <v>6</v>
      </c>
      <c r="H8" s="11" t="s">
        <v>6</v>
      </c>
      <c r="I8" s="11" t="s">
        <v>6</v>
      </c>
      <c r="J8" s="11"/>
      <c r="K8" s="11"/>
      <c r="L8" s="11"/>
      <c r="M8" s="11"/>
      <c r="N8" s="11"/>
      <c r="O8" s="11"/>
      <c r="P8" s="11"/>
      <c r="Q8" s="11"/>
      <c r="R8" s="11"/>
      <c r="S8" s="11"/>
      <c r="T8" s="11"/>
      <c r="U8" s="11"/>
    </row>
  </sheetData>
  <sortState ref="A5:U8">
    <sortCondition ref="A1"/>
  </sortState>
  <pageMargins left="0.7" right="0.7" top="0.75" bottom="0.75" header="0.3" footer="0.3"/>
</worksheet>
</file>

<file path=xl/worksheets/sheet3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4.5703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3"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HYPERLINK("#u401!a1","Tilbage til Bio (nat.), kand.")</f>
        <v>Tilbage til Bio (nat.), kand.</v>
      </c>
    </row>
    <row r="2" spans="1:21" ht="15.75" thickBot="1" x14ac:dyDescent="0.3">
      <c r="A2" s="1" t="s">
        <v>204</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1"/>
      <c r="C5" s="11"/>
      <c r="D5" s="11"/>
      <c r="E5" s="11"/>
      <c r="F5" s="11" t="s">
        <v>6</v>
      </c>
      <c r="G5" s="11" t="s">
        <v>6</v>
      </c>
      <c r="H5" s="11" t="s">
        <v>6</v>
      </c>
      <c r="I5" s="11" t="s">
        <v>6</v>
      </c>
      <c r="J5" s="10">
        <v>0.06</v>
      </c>
      <c r="K5" s="11">
        <v>10</v>
      </c>
      <c r="L5" s="11" t="s">
        <v>6</v>
      </c>
      <c r="M5" s="11" t="s">
        <v>6</v>
      </c>
      <c r="N5" s="10">
        <v>0.25</v>
      </c>
      <c r="O5" s="11">
        <v>11</v>
      </c>
      <c r="P5" s="10">
        <v>0.33</v>
      </c>
      <c r="Q5" s="11">
        <v>10</v>
      </c>
      <c r="R5" s="11" t="s">
        <v>6</v>
      </c>
      <c r="S5" s="11" t="s">
        <v>6</v>
      </c>
      <c r="T5" s="11" t="s">
        <v>6</v>
      </c>
      <c r="U5" s="11" t="s">
        <v>6</v>
      </c>
    </row>
  </sheetData>
  <sortState ref="A5:U5">
    <sortCondition ref="A1"/>
  </sortState>
  <pageMargins left="0.7" right="0.7" top="0.75" bottom="0.75" header="0.3" footer="0.3"/>
</worksheet>
</file>

<file path=xl/worksheets/sheet3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4.5703125" bestFit="1" customWidth="1"/>
    <col min="2" max="2" width="5" bestFit="1" customWidth="1"/>
    <col min="3" max="3" width="2.42578125" bestFit="1" customWidth="1"/>
    <col min="4" max="4" width="5" bestFit="1" customWidth="1"/>
    <col min="5" max="5" width="4" bestFit="1" customWidth="1"/>
    <col min="6" max="6" width="5" bestFit="1" customWidth="1"/>
    <col min="7" max="7" width="4"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4" bestFit="1" customWidth="1"/>
    <col min="20" max="20" width="5" bestFit="1" customWidth="1"/>
    <col min="21" max="21" width="4" bestFit="1" customWidth="1"/>
  </cols>
  <sheetData>
    <row r="1" spans="1:21" x14ac:dyDescent="0.25">
      <c r="A1" s="2" t="str">
        <f>HYPERLINK("#u401!a1","Tilbage til Bio (nat.), kand.")</f>
        <v>Tilbage til Bio (nat.), kand.</v>
      </c>
    </row>
    <row r="2" spans="1:21" ht="15.75" thickBot="1" x14ac:dyDescent="0.3">
      <c r="A2" s="1" t="s">
        <v>203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6" t="s">
        <v>6</v>
      </c>
      <c r="C5" s="16" t="s">
        <v>6</v>
      </c>
      <c r="D5" s="15">
        <v>0.2</v>
      </c>
      <c r="E5" s="16">
        <v>135</v>
      </c>
      <c r="F5" s="15">
        <v>0.18</v>
      </c>
      <c r="G5" s="16">
        <v>127</v>
      </c>
      <c r="H5" s="16"/>
      <c r="I5" s="16"/>
      <c r="J5" s="15">
        <v>0.14000000000000001</v>
      </c>
      <c r="K5" s="16">
        <v>57</v>
      </c>
      <c r="L5" s="15">
        <v>0.11</v>
      </c>
      <c r="M5" s="16">
        <v>144</v>
      </c>
      <c r="N5" s="15">
        <v>0.16</v>
      </c>
      <c r="O5" s="16">
        <v>131</v>
      </c>
      <c r="P5" s="15">
        <v>0.2</v>
      </c>
      <c r="Q5" s="16">
        <v>99</v>
      </c>
      <c r="R5" s="15">
        <v>0.15</v>
      </c>
      <c r="S5" s="16">
        <v>118</v>
      </c>
      <c r="T5" s="15">
        <v>0.24</v>
      </c>
      <c r="U5" s="16">
        <v>106</v>
      </c>
    </row>
    <row r="6" spans="1:21" ht="15.75" thickBot="1" x14ac:dyDescent="0.3">
      <c r="A6" s="6" t="s">
        <v>7</v>
      </c>
      <c r="B6" s="11" t="s">
        <v>6</v>
      </c>
      <c r="C6" s="11" t="s">
        <v>6</v>
      </c>
      <c r="D6" s="10">
        <v>0.13</v>
      </c>
      <c r="E6" s="11">
        <v>17</v>
      </c>
      <c r="F6" s="10">
        <v>0.14000000000000001</v>
      </c>
      <c r="G6" s="11">
        <v>45</v>
      </c>
      <c r="H6" s="10">
        <v>0.12</v>
      </c>
      <c r="I6" s="11">
        <v>75</v>
      </c>
      <c r="J6" s="10">
        <v>0.13</v>
      </c>
      <c r="K6" s="11">
        <v>52</v>
      </c>
      <c r="L6" s="10">
        <v>0.1</v>
      </c>
      <c r="M6" s="11">
        <v>91</v>
      </c>
      <c r="N6" s="10">
        <v>0.06</v>
      </c>
      <c r="O6" s="11">
        <v>78</v>
      </c>
      <c r="P6" s="10">
        <v>0.15</v>
      </c>
      <c r="Q6" s="11">
        <v>68</v>
      </c>
      <c r="R6" s="10">
        <v>0.2</v>
      </c>
      <c r="S6" s="11">
        <v>52</v>
      </c>
      <c r="T6" s="10">
        <v>0.23</v>
      </c>
      <c r="U6" s="11">
        <v>50</v>
      </c>
    </row>
  </sheetData>
  <sortState ref="A5:U6">
    <sortCondition ref="A1"/>
  </sortState>
  <pageMargins left="0.7" right="0.7" top="0.75" bottom="0.75" header="0.3" footer="0.3"/>
</worksheet>
</file>

<file path=xl/worksheets/sheet3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5.570312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202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3"/>
      <c r="C5" s="13"/>
      <c r="D5" s="13"/>
      <c r="E5" s="13"/>
      <c r="F5" s="13"/>
      <c r="G5" s="13"/>
      <c r="H5" s="13"/>
      <c r="I5" s="13"/>
      <c r="J5" s="13"/>
      <c r="K5" s="13"/>
      <c r="L5" s="13"/>
      <c r="M5" s="13"/>
      <c r="N5" s="13"/>
      <c r="O5" s="13"/>
      <c r="P5" s="13" t="s">
        <v>6</v>
      </c>
      <c r="Q5" s="13" t="s">
        <v>6</v>
      </c>
      <c r="R5" s="12">
        <v>0.15</v>
      </c>
      <c r="S5" s="13">
        <v>26</v>
      </c>
      <c r="T5" s="12">
        <v>0.12</v>
      </c>
      <c r="U5" s="13">
        <v>40</v>
      </c>
    </row>
    <row r="6" spans="1:21" x14ac:dyDescent="0.25">
      <c r="A6" s="14" t="s">
        <v>40</v>
      </c>
      <c r="B6" s="16"/>
      <c r="C6" s="16"/>
      <c r="D6" s="15">
        <v>0.11</v>
      </c>
      <c r="E6" s="16">
        <v>12</v>
      </c>
      <c r="F6" s="16" t="s">
        <v>6</v>
      </c>
      <c r="G6" s="16" t="s">
        <v>6</v>
      </c>
      <c r="H6" s="15">
        <v>0.13</v>
      </c>
      <c r="I6" s="16">
        <v>26</v>
      </c>
      <c r="J6" s="16" t="s">
        <v>6</v>
      </c>
      <c r="K6" s="16" t="s">
        <v>6</v>
      </c>
      <c r="L6" s="15">
        <v>0.09</v>
      </c>
      <c r="M6" s="16">
        <v>20</v>
      </c>
      <c r="N6" s="15">
        <v>0.05</v>
      </c>
      <c r="O6" s="16">
        <v>13</v>
      </c>
      <c r="P6" s="15">
        <v>0.08</v>
      </c>
      <c r="Q6" s="16">
        <v>18</v>
      </c>
      <c r="R6" s="15">
        <v>0.08</v>
      </c>
      <c r="S6" s="16">
        <v>11</v>
      </c>
      <c r="T6" s="15">
        <v>0.09</v>
      </c>
      <c r="U6" s="16">
        <v>11</v>
      </c>
    </row>
    <row r="7" spans="1:21" ht="15.75" thickBot="1" x14ac:dyDescent="0.3">
      <c r="A7" s="6" t="s">
        <v>7</v>
      </c>
      <c r="B7" s="11" t="s">
        <v>6</v>
      </c>
      <c r="C7" s="11" t="s">
        <v>6</v>
      </c>
      <c r="D7" s="10">
        <v>0.03</v>
      </c>
      <c r="E7" s="11">
        <v>11</v>
      </c>
      <c r="F7" s="10">
        <v>7.0000000000000007E-2</v>
      </c>
      <c r="G7" s="11">
        <v>28</v>
      </c>
      <c r="H7" s="10">
        <v>0.06</v>
      </c>
      <c r="I7" s="11">
        <v>33</v>
      </c>
      <c r="J7" s="10">
        <v>0.12</v>
      </c>
      <c r="K7" s="11">
        <v>35</v>
      </c>
      <c r="L7" s="10">
        <v>0.06</v>
      </c>
      <c r="M7" s="11">
        <v>73</v>
      </c>
      <c r="N7" s="10">
        <v>0.09</v>
      </c>
      <c r="O7" s="11">
        <v>68</v>
      </c>
      <c r="P7" s="10">
        <v>0.11</v>
      </c>
      <c r="Q7" s="11">
        <v>52</v>
      </c>
      <c r="R7" s="10">
        <v>0.13</v>
      </c>
      <c r="S7" s="11">
        <v>57</v>
      </c>
      <c r="T7" s="10">
        <v>0.15</v>
      </c>
      <c r="U7" s="11">
        <v>40</v>
      </c>
    </row>
  </sheetData>
  <sortState ref="A5:U7">
    <sortCondition ref="A1"/>
  </sortState>
  <pageMargins left="0.7" right="0.7" top="0.75" bottom="0.75" header="0.3" footer="0.3"/>
</worksheet>
</file>

<file path=xl/worksheets/sheet3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HYPERLINK("#u401!a1","Tilbage til Bio (nat.), kand.")</f>
        <v>Tilbage til Bio (nat.), kand.</v>
      </c>
    </row>
    <row r="2" spans="1:21" ht="15.75" thickBot="1" x14ac:dyDescent="0.3">
      <c r="A2" s="1" t="s">
        <v>201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0.12</v>
      </c>
      <c r="C5" s="13">
        <v>10</v>
      </c>
      <c r="D5" s="13" t="s">
        <v>6</v>
      </c>
      <c r="E5" s="13" t="s">
        <v>6</v>
      </c>
      <c r="F5" s="13" t="s">
        <v>6</v>
      </c>
      <c r="G5" s="13" t="s">
        <v>6</v>
      </c>
      <c r="H5" s="13" t="s">
        <v>6</v>
      </c>
      <c r="I5" s="13" t="s">
        <v>6</v>
      </c>
      <c r="J5" s="12">
        <v>0.18</v>
      </c>
      <c r="K5" s="13">
        <v>53</v>
      </c>
      <c r="L5" s="13"/>
      <c r="M5" s="13"/>
      <c r="N5" s="13" t="s">
        <v>6</v>
      </c>
      <c r="O5" s="13" t="s">
        <v>6</v>
      </c>
      <c r="P5" s="13"/>
      <c r="Q5" s="13"/>
      <c r="R5" s="13" t="s">
        <v>6</v>
      </c>
      <c r="S5" s="13" t="s">
        <v>6</v>
      </c>
      <c r="T5" s="13" t="s">
        <v>6</v>
      </c>
      <c r="U5" s="13" t="s">
        <v>6</v>
      </c>
    </row>
    <row r="6" spans="1:21" x14ac:dyDescent="0.25">
      <c r="A6" s="14" t="s">
        <v>40</v>
      </c>
      <c r="B6" s="15">
        <v>0.19</v>
      </c>
      <c r="C6" s="16">
        <v>11</v>
      </c>
      <c r="D6" s="16"/>
      <c r="E6" s="16"/>
      <c r="F6" s="16"/>
      <c r="G6" s="16"/>
      <c r="H6" s="16"/>
      <c r="I6" s="16"/>
      <c r="J6" s="16"/>
      <c r="K6" s="16"/>
      <c r="L6" s="16"/>
      <c r="M6" s="16"/>
      <c r="N6" s="16"/>
      <c r="O6" s="16"/>
      <c r="P6" s="16" t="s">
        <v>6</v>
      </c>
      <c r="Q6" s="16" t="s">
        <v>6</v>
      </c>
      <c r="R6" s="16"/>
      <c r="S6" s="16"/>
      <c r="T6" s="16" t="s">
        <v>6</v>
      </c>
      <c r="U6" s="16" t="s">
        <v>6</v>
      </c>
    </row>
    <row r="7" spans="1:21" ht="15.75" thickBot="1" x14ac:dyDescent="0.3">
      <c r="A7" s="6" t="s">
        <v>7</v>
      </c>
      <c r="B7" s="10">
        <v>0.28999999999999998</v>
      </c>
      <c r="C7" s="11">
        <v>73</v>
      </c>
      <c r="D7" s="10">
        <v>0.21</v>
      </c>
      <c r="E7" s="11">
        <v>81</v>
      </c>
      <c r="F7" s="10">
        <v>0.18</v>
      </c>
      <c r="G7" s="11">
        <v>47</v>
      </c>
      <c r="H7" s="10">
        <v>0.16</v>
      </c>
      <c r="I7" s="11">
        <v>31</v>
      </c>
      <c r="J7" s="11" t="s">
        <v>6</v>
      </c>
      <c r="K7" s="11" t="s">
        <v>6</v>
      </c>
      <c r="L7" s="11" t="s">
        <v>6</v>
      </c>
      <c r="M7" s="11" t="s">
        <v>6</v>
      </c>
      <c r="N7" s="11" t="s">
        <v>6</v>
      </c>
      <c r="O7" s="11" t="s">
        <v>6</v>
      </c>
      <c r="P7" s="11" t="s">
        <v>6</v>
      </c>
      <c r="Q7" s="11" t="s">
        <v>6</v>
      </c>
      <c r="R7" s="11"/>
      <c r="S7" s="11"/>
      <c r="T7" s="11"/>
      <c r="U7" s="11"/>
    </row>
  </sheetData>
  <sortState ref="A5:U7">
    <sortCondition ref="A1"/>
  </sortState>
  <pageMargins left="0.7" right="0.7" top="0.75" bottom="0.75" header="0.3" footer="0.3"/>
</worksheet>
</file>

<file path=xl/worksheets/sheet3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200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0.16</v>
      </c>
      <c r="C5" s="13">
        <v>31</v>
      </c>
      <c r="D5" s="12">
        <v>0.14000000000000001</v>
      </c>
      <c r="E5" s="13">
        <v>47</v>
      </c>
      <c r="F5" s="12">
        <v>0.14000000000000001</v>
      </c>
      <c r="G5" s="13">
        <v>54</v>
      </c>
      <c r="H5" s="12">
        <v>0.14000000000000001</v>
      </c>
      <c r="I5" s="13">
        <v>51</v>
      </c>
      <c r="J5" s="12">
        <v>0.11</v>
      </c>
      <c r="K5" s="13">
        <v>41</v>
      </c>
      <c r="L5" s="12">
        <v>0.11</v>
      </c>
      <c r="M5" s="13">
        <v>66</v>
      </c>
      <c r="N5" s="12">
        <v>0.06</v>
      </c>
      <c r="O5" s="13">
        <v>60</v>
      </c>
      <c r="P5" s="12">
        <v>0.06</v>
      </c>
      <c r="Q5" s="13">
        <v>43</v>
      </c>
      <c r="R5" s="12">
        <v>0.21</v>
      </c>
      <c r="S5" s="13">
        <v>44</v>
      </c>
      <c r="T5" s="12">
        <v>0.21</v>
      </c>
      <c r="U5" s="13">
        <v>47</v>
      </c>
    </row>
    <row r="6" spans="1:21" ht="15.75" thickBot="1" x14ac:dyDescent="0.3">
      <c r="A6" s="6" t="s">
        <v>40</v>
      </c>
      <c r="B6" s="11" t="s">
        <v>6</v>
      </c>
      <c r="C6" s="11" t="s">
        <v>6</v>
      </c>
      <c r="D6" s="10">
        <v>0.1</v>
      </c>
      <c r="E6" s="11">
        <v>12</v>
      </c>
      <c r="F6" s="10">
        <v>0.05</v>
      </c>
      <c r="G6" s="11">
        <v>13</v>
      </c>
      <c r="H6" s="10">
        <v>0.14000000000000001</v>
      </c>
      <c r="I6" s="11">
        <v>13</v>
      </c>
      <c r="J6" s="10">
        <v>0.01</v>
      </c>
      <c r="K6" s="11">
        <v>10</v>
      </c>
      <c r="L6" s="10">
        <v>0.1</v>
      </c>
      <c r="M6" s="11">
        <v>19</v>
      </c>
      <c r="N6" s="10">
        <v>0.11</v>
      </c>
      <c r="O6" s="11">
        <v>16</v>
      </c>
      <c r="P6" s="10">
        <v>0.06</v>
      </c>
      <c r="Q6" s="11">
        <v>18</v>
      </c>
      <c r="R6" s="10">
        <v>0.33</v>
      </c>
      <c r="S6" s="11">
        <v>18</v>
      </c>
      <c r="T6" s="10">
        <v>0.19</v>
      </c>
      <c r="U6" s="11">
        <v>13</v>
      </c>
    </row>
  </sheetData>
  <sortState ref="A5:U6">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88</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462</v>
      </c>
      <c r="B5" s="17" t="str">
        <f>HYPERLINK("#u70406000i!a1","Hoved institution")</f>
        <v>Hoved institution</v>
      </c>
      <c r="C5" s="12">
        <v>0.08</v>
      </c>
      <c r="D5" s="13">
        <v>10</v>
      </c>
      <c r="E5" s="12">
        <v>0.09</v>
      </c>
      <c r="F5" s="13">
        <v>14</v>
      </c>
      <c r="G5" s="13" t="s">
        <v>6</v>
      </c>
      <c r="H5" s="13" t="s">
        <v>6</v>
      </c>
      <c r="I5" s="13"/>
      <c r="J5" s="13"/>
      <c r="K5" s="13"/>
      <c r="L5" s="13"/>
      <c r="M5" s="13" t="s">
        <v>6</v>
      </c>
      <c r="N5" s="13" t="s">
        <v>6</v>
      </c>
      <c r="O5" s="13"/>
      <c r="P5" s="13"/>
      <c r="Q5" s="13"/>
      <c r="R5" s="13"/>
      <c r="S5" s="13"/>
      <c r="T5" s="13"/>
      <c r="U5" s="13"/>
      <c r="V5" s="13"/>
    </row>
    <row r="6" spans="1:22" x14ac:dyDescent="0.25">
      <c r="A6" t="s">
        <v>463</v>
      </c>
      <c r="B6" s="17" t="str">
        <f>HYPERLINK("#u70456200i!a1","Hoved institution")</f>
        <v>Hoved institution</v>
      </c>
      <c r="C6" s="12">
        <v>0.04</v>
      </c>
      <c r="D6" s="13">
        <v>108</v>
      </c>
      <c r="E6" s="12">
        <v>0.01</v>
      </c>
      <c r="F6" s="13">
        <v>127</v>
      </c>
      <c r="G6" s="12">
        <v>0.02</v>
      </c>
      <c r="H6" s="13">
        <v>150</v>
      </c>
      <c r="I6" s="13" t="s">
        <v>6</v>
      </c>
      <c r="J6" s="13" t="s">
        <v>6</v>
      </c>
      <c r="K6" s="12">
        <v>0.01</v>
      </c>
      <c r="L6" s="13">
        <v>98</v>
      </c>
      <c r="M6" s="13"/>
      <c r="N6" s="13"/>
      <c r="O6" s="13"/>
      <c r="P6" s="13"/>
      <c r="Q6" s="13"/>
      <c r="R6" s="13"/>
      <c r="S6" s="13"/>
      <c r="T6" s="13"/>
      <c r="U6" s="13"/>
      <c r="V6" s="13"/>
    </row>
    <row r="7" spans="1:22" x14ac:dyDescent="0.25">
      <c r="A7" t="s">
        <v>464</v>
      </c>
      <c r="B7" s="17" t="str">
        <f>HYPERLINK("#u70606000i!a1","Hoved institution")</f>
        <v>Hoved institution</v>
      </c>
      <c r="C7" s="13" t="s">
        <v>6</v>
      </c>
      <c r="D7" s="13" t="s">
        <v>6</v>
      </c>
      <c r="E7" s="13" t="s">
        <v>6</v>
      </c>
      <c r="F7" s="13" t="s">
        <v>6</v>
      </c>
      <c r="G7" s="13" t="s">
        <v>6</v>
      </c>
      <c r="H7" s="13" t="s">
        <v>6</v>
      </c>
      <c r="I7" s="13" t="s">
        <v>6</v>
      </c>
      <c r="J7" s="13" t="s">
        <v>6</v>
      </c>
      <c r="K7" s="13"/>
      <c r="L7" s="13"/>
      <c r="M7" s="13"/>
      <c r="N7" s="13"/>
      <c r="O7" s="13" t="s">
        <v>6</v>
      </c>
      <c r="P7" s="13" t="s">
        <v>6</v>
      </c>
      <c r="Q7" s="12">
        <v>0.03</v>
      </c>
      <c r="R7" s="13">
        <v>12</v>
      </c>
      <c r="S7" s="13" t="s">
        <v>6</v>
      </c>
      <c r="T7" s="13" t="s">
        <v>6</v>
      </c>
      <c r="U7" s="13" t="s">
        <v>6</v>
      </c>
      <c r="V7" s="13" t="s">
        <v>6</v>
      </c>
    </row>
    <row r="8" spans="1:22" ht="15.75" thickBot="1" x14ac:dyDescent="0.3">
      <c r="A8" s="6" t="s">
        <v>465</v>
      </c>
      <c r="B8" s="9" t="str">
        <f>HYPERLINK("#u70656200i!a1","Hoved institution")</f>
        <v>Hoved institution</v>
      </c>
      <c r="C8" s="10">
        <v>7.0000000000000007E-2</v>
      </c>
      <c r="D8" s="11">
        <v>104</v>
      </c>
      <c r="E8" s="10">
        <v>0.06</v>
      </c>
      <c r="F8" s="11">
        <v>138</v>
      </c>
      <c r="G8" s="10">
        <v>0.03</v>
      </c>
      <c r="H8" s="11">
        <v>130</v>
      </c>
      <c r="I8" s="10">
        <v>0.02</v>
      </c>
      <c r="J8" s="11">
        <v>290</v>
      </c>
      <c r="K8" s="10">
        <v>0.03</v>
      </c>
      <c r="L8" s="11">
        <v>132</v>
      </c>
      <c r="M8" s="10">
        <v>0.01</v>
      </c>
      <c r="N8" s="11">
        <v>352</v>
      </c>
      <c r="O8" s="10">
        <v>0.01</v>
      </c>
      <c r="P8" s="11">
        <v>362</v>
      </c>
      <c r="Q8" s="10">
        <v>0.04</v>
      </c>
      <c r="R8" s="11">
        <v>441</v>
      </c>
      <c r="S8" s="10">
        <v>0.09</v>
      </c>
      <c r="T8" s="11">
        <v>333</v>
      </c>
      <c r="U8" s="10">
        <v>0.06</v>
      </c>
      <c r="V8" s="11">
        <v>345</v>
      </c>
    </row>
  </sheetData>
  <sortState ref="A5:V8">
    <sortCondition ref="A1"/>
  </sortState>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32.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52</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126</v>
      </c>
      <c r="B5" s="17" t="str">
        <f>HYPERLINK("#u51190000i!a1","Hoved institution")</f>
        <v>Hoved institution</v>
      </c>
      <c r="C5" s="13"/>
      <c r="D5" s="13"/>
      <c r="E5" s="13"/>
      <c r="F5" s="13"/>
      <c r="G5" s="13"/>
      <c r="H5" s="13"/>
      <c r="I5" s="13"/>
      <c r="J5" s="13"/>
      <c r="K5" s="13"/>
      <c r="L5" s="13"/>
      <c r="M5" s="13"/>
      <c r="N5" s="13"/>
      <c r="O5" s="13"/>
      <c r="P5" s="13"/>
      <c r="Q5" s="13" t="s">
        <v>6</v>
      </c>
      <c r="R5" s="13" t="s">
        <v>6</v>
      </c>
      <c r="S5" s="13"/>
      <c r="T5" s="13"/>
      <c r="U5" s="13"/>
      <c r="V5" s="13"/>
    </row>
    <row r="6" spans="1:22" x14ac:dyDescent="0.25">
      <c r="A6" t="s">
        <v>127</v>
      </c>
      <c r="B6" s="17" t="str">
        <f>HYPERLINK("#u51270000i!a1","Hoved institution")</f>
        <v>Hoved institution</v>
      </c>
      <c r="C6" s="12">
        <v>0.05</v>
      </c>
      <c r="D6" s="13">
        <v>655</v>
      </c>
      <c r="E6" s="12">
        <v>0.05</v>
      </c>
      <c r="F6" s="13">
        <v>703</v>
      </c>
      <c r="G6" s="12">
        <v>0.05</v>
      </c>
      <c r="H6" s="13">
        <v>448</v>
      </c>
      <c r="I6" s="12">
        <v>0.02</v>
      </c>
      <c r="J6" s="13">
        <v>509</v>
      </c>
      <c r="K6" s="12">
        <v>0.01</v>
      </c>
      <c r="L6" s="13">
        <v>637</v>
      </c>
      <c r="M6" s="12">
        <v>0.01</v>
      </c>
      <c r="N6" s="13">
        <v>605</v>
      </c>
      <c r="O6" s="12">
        <v>0.02</v>
      </c>
      <c r="P6" s="13">
        <v>793</v>
      </c>
      <c r="Q6" s="12">
        <v>0.03</v>
      </c>
      <c r="R6" s="13">
        <v>775</v>
      </c>
      <c r="S6" s="12">
        <v>0.05</v>
      </c>
      <c r="T6" s="13">
        <v>820</v>
      </c>
      <c r="U6" s="12">
        <v>0.08</v>
      </c>
      <c r="V6" s="13">
        <v>846</v>
      </c>
    </row>
    <row r="7" spans="1:22" ht="15.75" thickBot="1" x14ac:dyDescent="0.3">
      <c r="A7" s="6" t="s">
        <v>128</v>
      </c>
      <c r="B7" s="9" t="str">
        <f>HYPERLINK("#u51280000i!a1","Hoved institution")</f>
        <v>Hoved institution</v>
      </c>
      <c r="C7" s="11"/>
      <c r="D7" s="11"/>
      <c r="E7" s="11"/>
      <c r="F7" s="11"/>
      <c r="G7" s="11" t="s">
        <v>6</v>
      </c>
      <c r="H7" s="11" t="s">
        <v>6</v>
      </c>
      <c r="I7" s="10">
        <v>0.08</v>
      </c>
      <c r="J7" s="11">
        <v>14</v>
      </c>
      <c r="K7" s="11"/>
      <c r="L7" s="11"/>
      <c r="M7" s="11"/>
      <c r="N7" s="11"/>
      <c r="O7" s="11"/>
      <c r="P7" s="11"/>
      <c r="Q7" s="11"/>
      <c r="R7" s="11"/>
      <c r="S7" s="11"/>
      <c r="T7" s="11"/>
      <c r="U7" s="11"/>
      <c r="V7" s="11"/>
    </row>
  </sheetData>
  <sortState ref="A5:V7">
    <sortCondition ref="A1"/>
  </sortState>
  <pageMargins left="0.7" right="0.7" top="0.75" bottom="0.75" header="0.3" footer="0.3"/>
</worksheet>
</file>

<file path=xl/worksheets/sheet4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4.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199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0.05</v>
      </c>
      <c r="C5" s="11">
        <v>23</v>
      </c>
      <c r="D5" s="10">
        <v>0.06</v>
      </c>
      <c r="E5" s="11">
        <v>31</v>
      </c>
      <c r="F5" s="10">
        <v>0.02</v>
      </c>
      <c r="G5" s="11">
        <v>23</v>
      </c>
      <c r="H5" s="10">
        <v>0.02</v>
      </c>
      <c r="I5" s="11">
        <v>27</v>
      </c>
      <c r="J5" s="10">
        <v>0</v>
      </c>
      <c r="K5" s="11">
        <v>28</v>
      </c>
      <c r="L5" s="10">
        <v>0.03</v>
      </c>
      <c r="M5" s="11">
        <v>32</v>
      </c>
      <c r="N5" s="10">
        <v>0</v>
      </c>
      <c r="O5" s="11">
        <v>26</v>
      </c>
      <c r="P5" s="10">
        <v>0.02</v>
      </c>
      <c r="Q5" s="11">
        <v>29</v>
      </c>
      <c r="R5" s="10">
        <v>0.15</v>
      </c>
      <c r="S5" s="11">
        <v>36</v>
      </c>
      <c r="T5" s="10">
        <v>0.11</v>
      </c>
      <c r="U5" s="11">
        <v>32</v>
      </c>
    </row>
  </sheetData>
  <sortState ref="A5:U5">
    <sortCondition ref="A1"/>
  </sortState>
  <pageMargins left="0.7" right="0.7" top="0.75" bottom="0.75" header="0.3" footer="0.3"/>
</worksheet>
</file>

<file path=xl/worksheets/sheet4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1.710937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HYPERLINK("#u401!a1","Tilbage til Bio (nat.), kand.")</f>
        <v>Tilbage til Bio (nat.), kand.</v>
      </c>
    </row>
    <row r="2" spans="1:21" ht="15.75" thickBot="1" x14ac:dyDescent="0.3">
      <c r="A2" s="1" t="s">
        <v>198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1" t="s">
        <v>6</v>
      </c>
      <c r="C5" s="11" t="s">
        <v>6</v>
      </c>
      <c r="D5" s="10">
        <v>0.3</v>
      </c>
      <c r="E5" s="11">
        <v>10</v>
      </c>
      <c r="F5" s="10">
        <v>0.19</v>
      </c>
      <c r="G5" s="11">
        <v>13</v>
      </c>
      <c r="H5" s="10">
        <v>0.11</v>
      </c>
      <c r="I5" s="11">
        <v>12</v>
      </c>
      <c r="J5" s="11" t="s">
        <v>6</v>
      </c>
      <c r="K5" s="11" t="s">
        <v>6</v>
      </c>
      <c r="L5" s="10">
        <v>0.16</v>
      </c>
      <c r="M5" s="11">
        <v>17</v>
      </c>
      <c r="N5" s="11" t="s">
        <v>6</v>
      </c>
      <c r="O5" s="11" t="s">
        <v>6</v>
      </c>
      <c r="P5" s="10">
        <v>0.17</v>
      </c>
      <c r="Q5" s="11">
        <v>14</v>
      </c>
      <c r="R5" s="10">
        <v>0.13</v>
      </c>
      <c r="S5" s="11">
        <v>13</v>
      </c>
      <c r="T5" s="10">
        <v>0.12</v>
      </c>
      <c r="U5" s="11">
        <v>10</v>
      </c>
    </row>
  </sheetData>
  <sortState ref="A5:U5">
    <sortCondition ref="A1"/>
  </sortState>
  <pageMargins left="0.7" right="0.7" top="0.75" bottom="0.75" header="0.3" footer="0.3"/>
</worksheet>
</file>

<file path=xl/worksheets/sheet4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4.57031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HYPERLINK("#u401!a1","Tilbage til Bio (nat.), kand.")</f>
        <v>Tilbage til Bio (nat.), kand.</v>
      </c>
    </row>
    <row r="2" spans="1:21" ht="15.75" thickBot="1" x14ac:dyDescent="0.3">
      <c r="A2" s="1" t="s">
        <v>197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38</v>
      </c>
      <c r="B5" s="11" t="s">
        <v>6</v>
      </c>
      <c r="C5" s="11" t="s">
        <v>6</v>
      </c>
      <c r="D5" s="11" t="s">
        <v>6</v>
      </c>
      <c r="E5" s="11" t="s">
        <v>6</v>
      </c>
      <c r="F5" s="11" t="s">
        <v>6</v>
      </c>
      <c r="G5" s="11" t="s">
        <v>6</v>
      </c>
      <c r="H5" s="10">
        <v>0.16</v>
      </c>
      <c r="I5" s="11">
        <v>20</v>
      </c>
      <c r="J5" s="11" t="s">
        <v>6</v>
      </c>
      <c r="K5" s="11" t="s">
        <v>6</v>
      </c>
      <c r="L5" s="10">
        <v>0.15</v>
      </c>
      <c r="M5" s="11">
        <v>18</v>
      </c>
      <c r="N5" s="10">
        <v>0.11</v>
      </c>
      <c r="O5" s="11">
        <v>11</v>
      </c>
      <c r="P5" s="10">
        <v>0.1</v>
      </c>
      <c r="Q5" s="11">
        <v>12</v>
      </c>
      <c r="R5" s="11" t="s">
        <v>6</v>
      </c>
      <c r="S5" s="11" t="s">
        <v>6</v>
      </c>
      <c r="T5" s="11" t="s">
        <v>6</v>
      </c>
      <c r="U5" s="11" t="s">
        <v>6</v>
      </c>
    </row>
  </sheetData>
  <sortState ref="A5:U5">
    <sortCondition ref="A1"/>
  </sortState>
  <pageMargins left="0.7" right="0.7" top="0.75" bottom="0.75" header="0.3" footer="0.3"/>
</worksheet>
</file>

<file path=xl/worksheets/sheet4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heetViews>
  <sheetFormatPr defaultRowHeight="15" x14ac:dyDescent="0.25"/>
  <cols>
    <col min="1" max="1" width="48.7109375" bestFit="1" customWidth="1"/>
    <col min="4" max="4" width="5" bestFit="1" customWidth="1"/>
    <col min="5" max="5" width="3" bestFit="1" customWidth="1"/>
    <col min="6" max="6" width="5" bestFit="1" customWidth="1"/>
    <col min="7" max="7" width="3" bestFit="1" customWidth="1"/>
  </cols>
  <sheetData>
    <row r="1" spans="1:7" x14ac:dyDescent="0.25">
      <c r="A1" s="2" t="str">
        <f>HYPERLINK("#u335!a1","Tilbage til Sygeplejerske, prof. bach.")</f>
        <v>Tilbage til Sygeplejerske, prof. bach.</v>
      </c>
    </row>
    <row r="2" spans="1:7" ht="15.75" thickBot="1" x14ac:dyDescent="0.3">
      <c r="A2" s="1" t="s">
        <v>196</v>
      </c>
      <c r="B2" s="1"/>
    </row>
    <row r="3" spans="1:7" x14ac:dyDescent="0.25">
      <c r="A3" s="3"/>
      <c r="B3" s="7"/>
      <c r="C3" s="7"/>
      <c r="D3" s="7">
        <v>2003</v>
      </c>
      <c r="E3" s="7"/>
      <c r="F3" s="7">
        <v>2004</v>
      </c>
      <c r="G3" s="7"/>
    </row>
    <row r="4" spans="1:7" x14ac:dyDescent="0.25">
      <c r="A4" s="4"/>
      <c r="B4" s="8"/>
      <c r="C4" s="8"/>
      <c r="D4" s="8" t="s">
        <v>1</v>
      </c>
      <c r="E4" s="8" t="s">
        <v>2</v>
      </c>
      <c r="F4" s="8" t="s">
        <v>1</v>
      </c>
      <c r="G4" s="8" t="s">
        <v>2</v>
      </c>
    </row>
    <row r="5" spans="1:7" x14ac:dyDescent="0.25">
      <c r="A5" t="s">
        <v>31</v>
      </c>
      <c r="B5" s="13"/>
      <c r="C5" s="13"/>
      <c r="D5" s="12">
        <v>0</v>
      </c>
      <c r="E5" s="13">
        <v>16</v>
      </c>
      <c r="F5" s="12">
        <v>0</v>
      </c>
      <c r="G5" s="13">
        <v>13</v>
      </c>
    </row>
    <row r="6" spans="1:7" x14ac:dyDescent="0.25">
      <c r="A6" t="s">
        <v>34</v>
      </c>
      <c r="B6" s="13"/>
      <c r="C6" s="13"/>
      <c r="D6" s="13"/>
      <c r="E6" s="13"/>
      <c r="F6" s="12">
        <v>0.01</v>
      </c>
      <c r="G6" s="13">
        <v>19</v>
      </c>
    </row>
    <row r="7" spans="1:7" x14ac:dyDescent="0.25">
      <c r="A7" t="s">
        <v>36</v>
      </c>
      <c r="B7" s="13"/>
      <c r="C7" s="13"/>
      <c r="D7" s="13" t="s">
        <v>6</v>
      </c>
      <c r="E7" s="13" t="s">
        <v>6</v>
      </c>
      <c r="F7" s="13"/>
      <c r="G7" s="13"/>
    </row>
    <row r="8" spans="1:7" ht="15.75" thickBot="1" x14ac:dyDescent="0.3">
      <c r="A8" s="6" t="s">
        <v>37</v>
      </c>
      <c r="B8" s="11"/>
      <c r="C8" s="11"/>
      <c r="D8" s="10">
        <v>0.02</v>
      </c>
      <c r="E8" s="11">
        <v>33</v>
      </c>
      <c r="F8" s="10">
        <v>0</v>
      </c>
      <c r="G8" s="11">
        <v>41</v>
      </c>
    </row>
  </sheetData>
  <sortState ref="A5:G8">
    <sortCondition ref="A1"/>
  </sortState>
  <pageMargins left="0.7" right="0.7" top="0.75" bottom="0.75" header="0.3" footer="0.3"/>
</worksheet>
</file>

<file path=xl/worksheets/sheet4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55.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2.42578125" bestFit="1" customWidth="1"/>
  </cols>
  <sheetData>
    <row r="1" spans="1:15" x14ac:dyDescent="0.25">
      <c r="A1" s="2" t="str">
        <f>HYPERLINK("#u335!a1","Tilbage til Sygeplejerske, prof. bach.")</f>
        <v>Tilbage til Sygeplejerske, prof. bach.</v>
      </c>
    </row>
    <row r="2" spans="1:15" ht="15.75" thickBot="1" x14ac:dyDescent="0.3">
      <c r="A2" s="1" t="s">
        <v>195</v>
      </c>
      <c r="B2" s="1"/>
    </row>
    <row r="3" spans="1:15" x14ac:dyDescent="0.25">
      <c r="A3" s="3"/>
      <c r="B3" s="7">
        <v>2002</v>
      </c>
      <c r="C3" s="7"/>
      <c r="D3" s="7">
        <v>2003</v>
      </c>
      <c r="E3" s="7"/>
      <c r="F3" s="7">
        <v>2004</v>
      </c>
      <c r="G3" s="7"/>
      <c r="H3" s="7">
        <v>2005</v>
      </c>
      <c r="I3" s="7"/>
      <c r="J3" s="7">
        <v>2006</v>
      </c>
      <c r="K3" s="7"/>
      <c r="L3" s="7">
        <v>2007</v>
      </c>
      <c r="M3" s="7"/>
      <c r="N3" s="7">
        <v>2008</v>
      </c>
      <c r="O3" s="7"/>
    </row>
    <row r="4" spans="1:15"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row>
    <row r="5" spans="1:15" x14ac:dyDescent="0.25">
      <c r="A5" t="s">
        <v>32</v>
      </c>
      <c r="B5" s="12">
        <v>0.04</v>
      </c>
      <c r="C5" s="13">
        <v>27</v>
      </c>
      <c r="D5" s="12">
        <v>0.01</v>
      </c>
      <c r="E5" s="13">
        <v>24</v>
      </c>
      <c r="F5" s="13" t="s">
        <v>6</v>
      </c>
      <c r="G5" s="13" t="s">
        <v>6</v>
      </c>
      <c r="H5" s="12">
        <v>0.01</v>
      </c>
      <c r="I5" s="13">
        <v>26</v>
      </c>
      <c r="J5" s="12">
        <v>0</v>
      </c>
      <c r="K5" s="13">
        <v>21</v>
      </c>
      <c r="L5" s="12">
        <v>0</v>
      </c>
      <c r="M5" s="13">
        <v>15</v>
      </c>
      <c r="N5" s="13" t="s">
        <v>6</v>
      </c>
      <c r="O5" s="13" t="s">
        <v>6</v>
      </c>
    </row>
    <row r="6" spans="1:15" ht="15.75" thickBot="1" x14ac:dyDescent="0.3">
      <c r="A6" s="6" t="s">
        <v>37</v>
      </c>
      <c r="B6" s="10">
        <v>0</v>
      </c>
      <c r="C6" s="11">
        <v>33</v>
      </c>
      <c r="D6" s="10">
        <v>0</v>
      </c>
      <c r="E6" s="11">
        <v>33</v>
      </c>
      <c r="F6" s="10">
        <v>0</v>
      </c>
      <c r="G6" s="11">
        <v>24</v>
      </c>
      <c r="H6" s="10">
        <v>0</v>
      </c>
      <c r="I6" s="11">
        <v>20</v>
      </c>
      <c r="J6" s="10">
        <v>0</v>
      </c>
      <c r="K6" s="11">
        <v>11</v>
      </c>
      <c r="L6" s="11"/>
      <c r="M6" s="11"/>
      <c r="N6" s="11"/>
      <c r="O6" s="11"/>
    </row>
  </sheetData>
  <sortState ref="A5:O6">
    <sortCondition ref="A1"/>
  </sortState>
  <pageMargins left="0.7" right="0.7" top="0.75" bottom="0.75" header="0.3" footer="0.3"/>
</worksheet>
</file>

<file path=xl/worksheets/sheet4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2.42578125" bestFit="1" customWidth="1"/>
    <col min="14" max="14" width="5" bestFit="1" customWidth="1"/>
    <col min="15" max="15" width="2.42578125" bestFit="1" customWidth="1"/>
    <col min="20" max="20" width="5" bestFit="1" customWidth="1"/>
    <col min="21" max="21" width="2.42578125" bestFit="1" customWidth="1"/>
  </cols>
  <sheetData>
    <row r="1" spans="1:21" x14ac:dyDescent="0.25">
      <c r="A1" s="2" t="str">
        <f>HYPERLINK("#u335!a1","Tilbage til Sygeplejerske, prof. bach.")</f>
        <v>Tilbage til Sygeplejerske, prof. bach.</v>
      </c>
    </row>
    <row r="2" spans="1:21" ht="15.75" thickBot="1" x14ac:dyDescent="0.3">
      <c r="A2" s="1" t="s">
        <v>194</v>
      </c>
      <c r="B2" s="1"/>
    </row>
    <row r="3" spans="1:21" x14ac:dyDescent="0.25">
      <c r="A3" s="3"/>
      <c r="B3" s="7">
        <v>2002</v>
      </c>
      <c r="C3" s="7"/>
      <c r="D3" s="7">
        <v>2003</v>
      </c>
      <c r="E3" s="7"/>
      <c r="F3" s="7">
        <v>2004</v>
      </c>
      <c r="G3" s="7"/>
      <c r="H3" s="7">
        <v>2005</v>
      </c>
      <c r="I3" s="7"/>
      <c r="J3" s="7">
        <v>2006</v>
      </c>
      <c r="K3" s="7"/>
      <c r="L3" s="7">
        <v>2007</v>
      </c>
      <c r="M3" s="7"/>
      <c r="N3" s="7">
        <v>2008</v>
      </c>
      <c r="O3" s="7"/>
      <c r="P3" s="7"/>
      <c r="Q3" s="7"/>
      <c r="R3" s="7"/>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c r="Q4" s="8"/>
      <c r="R4" s="8"/>
      <c r="S4" s="8"/>
      <c r="T4" s="8" t="s">
        <v>1</v>
      </c>
      <c r="U4" s="8" t="s">
        <v>2</v>
      </c>
    </row>
    <row r="5" spans="1:21" x14ac:dyDescent="0.25">
      <c r="A5" t="s">
        <v>32</v>
      </c>
      <c r="B5" s="12">
        <v>0.01</v>
      </c>
      <c r="C5" s="13">
        <v>58</v>
      </c>
      <c r="D5" s="12">
        <v>0.03</v>
      </c>
      <c r="E5" s="13">
        <v>53</v>
      </c>
      <c r="F5" s="12">
        <v>0.04</v>
      </c>
      <c r="G5" s="13">
        <v>66</v>
      </c>
      <c r="H5" s="12">
        <v>0.03</v>
      </c>
      <c r="I5" s="13">
        <v>42</v>
      </c>
      <c r="J5" s="12">
        <v>0</v>
      </c>
      <c r="K5" s="13">
        <v>42</v>
      </c>
      <c r="L5" s="13" t="s">
        <v>6</v>
      </c>
      <c r="M5" s="13" t="s">
        <v>6</v>
      </c>
      <c r="N5" s="13" t="s">
        <v>6</v>
      </c>
      <c r="O5" s="13" t="s">
        <v>6</v>
      </c>
      <c r="P5" s="13"/>
      <c r="Q5" s="13"/>
      <c r="R5" s="13"/>
      <c r="S5" s="13"/>
      <c r="T5" s="13" t="s">
        <v>6</v>
      </c>
      <c r="U5" s="13" t="s">
        <v>6</v>
      </c>
    </row>
    <row r="6" spans="1:21" ht="15.75" thickBot="1" x14ac:dyDescent="0.3">
      <c r="A6" s="6" t="s">
        <v>37</v>
      </c>
      <c r="B6" s="10">
        <v>0.03</v>
      </c>
      <c r="C6" s="11">
        <v>58</v>
      </c>
      <c r="D6" s="10">
        <v>0.02</v>
      </c>
      <c r="E6" s="11">
        <v>53</v>
      </c>
      <c r="F6" s="10">
        <v>0.02</v>
      </c>
      <c r="G6" s="11">
        <v>43</v>
      </c>
      <c r="H6" s="10">
        <v>0.01</v>
      </c>
      <c r="I6" s="11">
        <v>37</v>
      </c>
      <c r="J6" s="10">
        <v>0</v>
      </c>
      <c r="K6" s="11">
        <v>40</v>
      </c>
      <c r="L6" s="11"/>
      <c r="M6" s="11"/>
      <c r="N6" s="11"/>
      <c r="O6" s="11"/>
      <c r="P6" s="11"/>
      <c r="Q6" s="11"/>
      <c r="R6" s="11"/>
      <c r="S6" s="11"/>
      <c r="T6" s="11"/>
      <c r="U6" s="11"/>
    </row>
  </sheetData>
  <sortState ref="A5:U6">
    <sortCondition ref="A1"/>
  </sortState>
  <pageMargins left="0.7" right="0.7" top="0.75" bottom="0.75" header="0.3" footer="0.3"/>
</worksheet>
</file>

<file path=xl/worksheets/sheet4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HYPERLINK("#u335!a1","Tilbage til Sygeplejerske, prof. bach.")</f>
        <v>Tilbage til Sygeplejerske, prof. bach.</v>
      </c>
    </row>
    <row r="2" spans="1:21" ht="15.75" thickBot="1" x14ac:dyDescent="0.3">
      <c r="A2" s="1" t="s">
        <v>193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v>
      </c>
      <c r="C5" s="13">
        <v>160</v>
      </c>
      <c r="D5" s="12">
        <v>0.01</v>
      </c>
      <c r="E5" s="13">
        <v>287</v>
      </c>
      <c r="F5" s="12">
        <v>0.01</v>
      </c>
      <c r="G5" s="13">
        <v>286</v>
      </c>
      <c r="H5" s="12">
        <v>0.01</v>
      </c>
      <c r="I5" s="13">
        <v>431</v>
      </c>
      <c r="J5" s="12">
        <v>0</v>
      </c>
      <c r="K5" s="13">
        <v>290</v>
      </c>
      <c r="L5" s="12">
        <v>0</v>
      </c>
      <c r="M5" s="13">
        <v>180</v>
      </c>
      <c r="N5" s="12">
        <v>0</v>
      </c>
      <c r="O5" s="13">
        <v>322</v>
      </c>
      <c r="P5" s="12">
        <v>0.01</v>
      </c>
      <c r="Q5" s="13">
        <v>317</v>
      </c>
      <c r="R5" s="12">
        <v>0.02</v>
      </c>
      <c r="S5" s="13">
        <v>292</v>
      </c>
      <c r="T5" s="12">
        <v>0.02</v>
      </c>
      <c r="U5" s="13">
        <v>298</v>
      </c>
    </row>
    <row r="6" spans="1:21" x14ac:dyDescent="0.25">
      <c r="A6" t="s">
        <v>32</v>
      </c>
      <c r="B6" s="12">
        <v>0</v>
      </c>
      <c r="C6" s="13">
        <v>274</v>
      </c>
      <c r="D6" s="12">
        <v>0</v>
      </c>
      <c r="E6" s="13">
        <v>524</v>
      </c>
      <c r="F6" s="12">
        <v>0.01</v>
      </c>
      <c r="G6" s="13">
        <v>558</v>
      </c>
      <c r="H6" s="12">
        <v>0.01</v>
      </c>
      <c r="I6" s="13">
        <v>704</v>
      </c>
      <c r="J6" s="12">
        <v>0</v>
      </c>
      <c r="K6" s="13">
        <v>535</v>
      </c>
      <c r="L6" s="12">
        <v>0</v>
      </c>
      <c r="M6" s="13">
        <v>526</v>
      </c>
      <c r="N6" s="12">
        <v>0</v>
      </c>
      <c r="O6" s="13">
        <v>607</v>
      </c>
      <c r="P6" s="12">
        <v>0.02</v>
      </c>
      <c r="Q6" s="13">
        <v>680</v>
      </c>
      <c r="R6" s="12">
        <v>0.06</v>
      </c>
      <c r="S6" s="13">
        <v>666</v>
      </c>
      <c r="T6" s="12">
        <v>0.03</v>
      </c>
      <c r="U6" s="13">
        <v>720</v>
      </c>
    </row>
    <row r="7" spans="1:21" x14ac:dyDescent="0.25">
      <c r="A7" t="s">
        <v>33</v>
      </c>
      <c r="B7" s="12">
        <v>0.02</v>
      </c>
      <c r="C7" s="13">
        <v>96</v>
      </c>
      <c r="D7" s="12">
        <v>0.01</v>
      </c>
      <c r="E7" s="13">
        <v>240</v>
      </c>
      <c r="F7" s="12">
        <v>0.01</v>
      </c>
      <c r="G7" s="13">
        <v>212</v>
      </c>
      <c r="H7" s="12">
        <v>0.01</v>
      </c>
      <c r="I7" s="13">
        <v>301</v>
      </c>
      <c r="J7" s="12">
        <v>0</v>
      </c>
      <c r="K7" s="13">
        <v>196</v>
      </c>
      <c r="L7" s="12">
        <v>0</v>
      </c>
      <c r="M7" s="13">
        <v>200</v>
      </c>
      <c r="N7" s="12">
        <v>0.01</v>
      </c>
      <c r="O7" s="13">
        <v>236</v>
      </c>
      <c r="P7" s="12">
        <v>0.01</v>
      </c>
      <c r="Q7" s="13">
        <v>262</v>
      </c>
      <c r="R7" s="12">
        <v>0.06</v>
      </c>
      <c r="S7" s="13">
        <v>278</v>
      </c>
      <c r="T7" s="12">
        <v>0.03</v>
      </c>
      <c r="U7" s="13">
        <v>215</v>
      </c>
    </row>
    <row r="8" spans="1:21" x14ac:dyDescent="0.25">
      <c r="A8" t="s">
        <v>34</v>
      </c>
      <c r="B8" s="12">
        <v>0.01</v>
      </c>
      <c r="C8" s="13">
        <v>84</v>
      </c>
      <c r="D8" s="12">
        <v>0.02</v>
      </c>
      <c r="E8" s="13">
        <v>127</v>
      </c>
      <c r="F8" s="12">
        <v>0.01</v>
      </c>
      <c r="G8" s="13">
        <v>142</v>
      </c>
      <c r="H8" s="12">
        <v>0.01</v>
      </c>
      <c r="I8" s="13">
        <v>204</v>
      </c>
      <c r="J8" s="12">
        <v>0</v>
      </c>
      <c r="K8" s="13">
        <v>83</v>
      </c>
      <c r="L8" s="12">
        <v>0</v>
      </c>
      <c r="M8" s="13">
        <v>145</v>
      </c>
      <c r="N8" s="12">
        <v>0</v>
      </c>
      <c r="O8" s="13">
        <v>154</v>
      </c>
      <c r="P8" s="12">
        <v>0.02</v>
      </c>
      <c r="Q8" s="13">
        <v>150</v>
      </c>
      <c r="R8" s="12">
        <v>0.04</v>
      </c>
      <c r="S8" s="13">
        <v>153</v>
      </c>
      <c r="T8" s="12">
        <v>0.03</v>
      </c>
      <c r="U8" s="13">
        <v>102</v>
      </c>
    </row>
    <row r="9" spans="1:21" x14ac:dyDescent="0.25">
      <c r="A9" t="s">
        <v>35</v>
      </c>
      <c r="B9" s="12">
        <v>0</v>
      </c>
      <c r="C9" s="13">
        <v>70</v>
      </c>
      <c r="D9" s="12">
        <v>0.01</v>
      </c>
      <c r="E9" s="13">
        <v>96</v>
      </c>
      <c r="F9" s="12">
        <v>0.01</v>
      </c>
      <c r="G9" s="13">
        <v>101</v>
      </c>
      <c r="H9" s="12">
        <v>0.01</v>
      </c>
      <c r="I9" s="13">
        <v>116</v>
      </c>
      <c r="J9" s="12">
        <v>0</v>
      </c>
      <c r="K9" s="13">
        <v>82</v>
      </c>
      <c r="L9" s="12">
        <v>0</v>
      </c>
      <c r="M9" s="13">
        <v>84</v>
      </c>
      <c r="N9" s="12">
        <v>0.01</v>
      </c>
      <c r="O9" s="13">
        <v>73</v>
      </c>
      <c r="P9" s="12">
        <v>0.01</v>
      </c>
      <c r="Q9" s="13">
        <v>116</v>
      </c>
      <c r="R9" s="12">
        <v>0.06</v>
      </c>
      <c r="S9" s="13">
        <v>83</v>
      </c>
      <c r="T9" s="12">
        <v>0.04</v>
      </c>
      <c r="U9" s="13">
        <v>121</v>
      </c>
    </row>
    <row r="10" spans="1:21" x14ac:dyDescent="0.25">
      <c r="A10" t="s">
        <v>36</v>
      </c>
      <c r="B10" s="12">
        <v>0.01</v>
      </c>
      <c r="C10" s="13">
        <v>79</v>
      </c>
      <c r="D10" s="12">
        <v>0.01</v>
      </c>
      <c r="E10" s="13">
        <v>149</v>
      </c>
      <c r="F10" s="12">
        <v>0.01</v>
      </c>
      <c r="G10" s="13">
        <v>210</v>
      </c>
      <c r="H10" s="12">
        <v>0.02</v>
      </c>
      <c r="I10" s="13">
        <v>261</v>
      </c>
      <c r="J10" s="12">
        <v>0.01</v>
      </c>
      <c r="K10" s="13">
        <v>200</v>
      </c>
      <c r="L10" s="12">
        <v>0</v>
      </c>
      <c r="M10" s="13">
        <v>162</v>
      </c>
      <c r="N10" s="12">
        <v>0.01</v>
      </c>
      <c r="O10" s="13">
        <v>198</v>
      </c>
      <c r="P10" s="12">
        <v>0.01</v>
      </c>
      <c r="Q10" s="13">
        <v>227</v>
      </c>
      <c r="R10" s="12">
        <v>0.02</v>
      </c>
      <c r="S10" s="13">
        <v>213</v>
      </c>
      <c r="T10" s="12">
        <v>0.05</v>
      </c>
      <c r="U10" s="13">
        <v>197</v>
      </c>
    </row>
    <row r="11" spans="1:21" x14ac:dyDescent="0.25">
      <c r="A11" t="s">
        <v>37</v>
      </c>
      <c r="B11" s="12">
        <v>0.01</v>
      </c>
      <c r="C11" s="13">
        <v>242</v>
      </c>
      <c r="D11" s="12">
        <v>0.02</v>
      </c>
      <c r="E11" s="13">
        <v>448</v>
      </c>
      <c r="F11" s="12">
        <v>0.01</v>
      </c>
      <c r="G11" s="13">
        <v>424</v>
      </c>
      <c r="H11" s="12">
        <v>0.01</v>
      </c>
      <c r="I11" s="13">
        <v>615</v>
      </c>
      <c r="J11" s="12">
        <v>0</v>
      </c>
      <c r="K11" s="13">
        <v>391</v>
      </c>
      <c r="L11" s="12">
        <v>0</v>
      </c>
      <c r="M11" s="13">
        <v>417</v>
      </c>
      <c r="N11" s="12">
        <v>0</v>
      </c>
      <c r="O11" s="13">
        <v>440</v>
      </c>
      <c r="P11" s="12">
        <v>0.01</v>
      </c>
      <c r="Q11" s="13">
        <v>470</v>
      </c>
      <c r="R11" s="12">
        <v>0.04</v>
      </c>
      <c r="S11" s="13">
        <v>500</v>
      </c>
      <c r="T11" s="12">
        <v>0.04</v>
      </c>
      <c r="U11" s="13">
        <v>534</v>
      </c>
    </row>
    <row r="12" spans="1:21" ht="15.75" thickBot="1" x14ac:dyDescent="0.3">
      <c r="A12" s="6" t="s">
        <v>42</v>
      </c>
      <c r="B12" s="10">
        <v>0</v>
      </c>
      <c r="C12" s="11">
        <v>11</v>
      </c>
      <c r="D12" s="10">
        <v>0.02</v>
      </c>
      <c r="E12" s="11">
        <v>11</v>
      </c>
      <c r="F12" s="10">
        <v>0.01</v>
      </c>
      <c r="G12" s="11">
        <v>20</v>
      </c>
      <c r="H12" s="11" t="s">
        <v>6</v>
      </c>
      <c r="I12" s="11" t="s">
        <v>6</v>
      </c>
      <c r="J12" s="10">
        <v>0</v>
      </c>
      <c r="K12" s="11">
        <v>11</v>
      </c>
      <c r="L12" s="10">
        <v>0</v>
      </c>
      <c r="M12" s="11">
        <v>10</v>
      </c>
      <c r="N12" s="10">
        <v>0.03</v>
      </c>
      <c r="O12" s="11">
        <v>16</v>
      </c>
      <c r="P12" s="10">
        <v>0.03</v>
      </c>
      <c r="Q12" s="11">
        <v>16</v>
      </c>
      <c r="R12" s="10">
        <v>0.09</v>
      </c>
      <c r="S12" s="11">
        <v>13</v>
      </c>
      <c r="T12" s="10">
        <v>0.02</v>
      </c>
      <c r="U12" s="11">
        <v>22</v>
      </c>
    </row>
  </sheetData>
  <sortState ref="A5:U12">
    <sortCondition ref="A1"/>
  </sortState>
  <pageMargins left="0.7" right="0.7" top="0.75" bottom="0.75" header="0.3" footer="0.3"/>
</worksheet>
</file>

<file path=xl/worksheets/sheet4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8.7109375" bestFit="1" customWidth="1"/>
    <col min="2" max="21" width="5" bestFit="1" customWidth="1"/>
  </cols>
  <sheetData>
    <row r="1" spans="1:21" x14ac:dyDescent="0.25">
      <c r="A1" s="2" t="str">
        <f>HYPERLINK("#u332!a1","Tilbage til Pædagog, prof. bach.")</f>
        <v>Tilbage til Pædagog, prof. bach.</v>
      </c>
    </row>
    <row r="2" spans="1:21" ht="15.75" thickBot="1" x14ac:dyDescent="0.3">
      <c r="A2" s="1" t="s">
        <v>192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0.08</v>
      </c>
      <c r="C5" s="13">
        <v>459</v>
      </c>
      <c r="D5" s="12">
        <v>0.11</v>
      </c>
      <c r="E5" s="13">
        <v>531</v>
      </c>
      <c r="F5" s="12">
        <v>0.11</v>
      </c>
      <c r="G5" s="13">
        <v>504</v>
      </c>
      <c r="H5" s="12">
        <v>0.08</v>
      </c>
      <c r="I5" s="13">
        <v>452</v>
      </c>
      <c r="J5" s="12">
        <v>0.08</v>
      </c>
      <c r="K5" s="13">
        <v>456</v>
      </c>
      <c r="L5" s="12">
        <v>0.04</v>
      </c>
      <c r="M5" s="13">
        <v>487</v>
      </c>
      <c r="N5" s="12">
        <v>0.05</v>
      </c>
      <c r="O5" s="13">
        <v>400</v>
      </c>
      <c r="P5" s="12">
        <v>0.08</v>
      </c>
      <c r="Q5" s="13">
        <v>449</v>
      </c>
      <c r="R5" s="12">
        <v>0.15</v>
      </c>
      <c r="S5" s="13">
        <v>389</v>
      </c>
      <c r="T5" s="12">
        <v>0.2</v>
      </c>
      <c r="U5" s="13">
        <v>346</v>
      </c>
    </row>
    <row r="6" spans="1:21" x14ac:dyDescent="0.25">
      <c r="A6" t="s">
        <v>33</v>
      </c>
      <c r="B6" s="12">
        <v>0.06</v>
      </c>
      <c r="C6" s="13">
        <v>625</v>
      </c>
      <c r="D6" s="12">
        <v>7.0000000000000007E-2</v>
      </c>
      <c r="E6" s="13">
        <v>610</v>
      </c>
      <c r="F6" s="12">
        <v>7.0000000000000007E-2</v>
      </c>
      <c r="G6" s="13">
        <v>606</v>
      </c>
      <c r="H6" s="12">
        <v>0.06</v>
      </c>
      <c r="I6" s="13">
        <v>600</v>
      </c>
      <c r="J6" s="12">
        <v>0.04</v>
      </c>
      <c r="K6" s="13">
        <v>591</v>
      </c>
      <c r="L6" s="12">
        <v>0.02</v>
      </c>
      <c r="M6" s="13">
        <v>566</v>
      </c>
      <c r="N6" s="12">
        <v>0.03</v>
      </c>
      <c r="O6" s="13">
        <v>498</v>
      </c>
      <c r="P6" s="12">
        <v>0.06</v>
      </c>
      <c r="Q6" s="13">
        <v>573</v>
      </c>
      <c r="R6" s="12">
        <v>0.13</v>
      </c>
      <c r="S6" s="13">
        <v>455</v>
      </c>
      <c r="T6" s="12">
        <v>0.13</v>
      </c>
      <c r="U6" s="13">
        <v>403</v>
      </c>
    </row>
    <row r="7" spans="1:21" x14ac:dyDescent="0.25">
      <c r="A7" t="s">
        <v>34</v>
      </c>
      <c r="B7" s="12">
        <v>7.0000000000000007E-2</v>
      </c>
      <c r="C7" s="13">
        <v>584</v>
      </c>
      <c r="D7" s="12">
        <v>0.09</v>
      </c>
      <c r="E7" s="13">
        <v>583</v>
      </c>
      <c r="F7" s="12">
        <v>0.08</v>
      </c>
      <c r="G7" s="13">
        <v>569</v>
      </c>
      <c r="H7" s="12">
        <v>0.06</v>
      </c>
      <c r="I7" s="13">
        <v>560</v>
      </c>
      <c r="J7" s="12">
        <v>0.05</v>
      </c>
      <c r="K7" s="13">
        <v>518</v>
      </c>
      <c r="L7" s="12">
        <v>0.02</v>
      </c>
      <c r="M7" s="13">
        <v>443</v>
      </c>
      <c r="N7" s="12">
        <v>0.05</v>
      </c>
      <c r="O7" s="13">
        <v>407</v>
      </c>
      <c r="P7" s="12">
        <v>7.0000000000000007E-2</v>
      </c>
      <c r="Q7" s="13">
        <v>454</v>
      </c>
      <c r="R7" s="12">
        <v>0.11</v>
      </c>
      <c r="S7" s="13">
        <v>387</v>
      </c>
      <c r="T7" s="12">
        <v>0.13</v>
      </c>
      <c r="U7" s="13">
        <v>341</v>
      </c>
    </row>
    <row r="8" spans="1:21" x14ac:dyDescent="0.25">
      <c r="A8" t="s">
        <v>35</v>
      </c>
      <c r="B8" s="12">
        <v>0.04</v>
      </c>
      <c r="C8" s="13">
        <v>1665</v>
      </c>
      <c r="D8" s="12">
        <v>0.04</v>
      </c>
      <c r="E8" s="13">
        <v>1383</v>
      </c>
      <c r="F8" s="12">
        <v>0.04</v>
      </c>
      <c r="G8" s="13">
        <v>1416</v>
      </c>
      <c r="H8" s="12">
        <v>0.04</v>
      </c>
      <c r="I8" s="13">
        <v>1393</v>
      </c>
      <c r="J8" s="12">
        <v>0.03</v>
      </c>
      <c r="K8" s="13">
        <v>1442</v>
      </c>
      <c r="L8" s="12">
        <v>0.02</v>
      </c>
      <c r="M8" s="13">
        <v>1417</v>
      </c>
      <c r="N8" s="12">
        <v>0.02</v>
      </c>
      <c r="O8" s="13">
        <v>1362</v>
      </c>
      <c r="P8" s="12">
        <v>0.04</v>
      </c>
      <c r="Q8" s="13">
        <v>1443</v>
      </c>
      <c r="R8" s="12">
        <v>7.0000000000000007E-2</v>
      </c>
      <c r="S8" s="13">
        <v>1405</v>
      </c>
      <c r="T8" s="12">
        <v>0.06</v>
      </c>
      <c r="U8" s="13">
        <v>1035</v>
      </c>
    </row>
    <row r="9" spans="1:21" x14ac:dyDescent="0.25">
      <c r="A9" t="s">
        <v>36</v>
      </c>
      <c r="B9" s="12">
        <v>0.11</v>
      </c>
      <c r="C9" s="13">
        <v>422</v>
      </c>
      <c r="D9" s="12">
        <v>0.11</v>
      </c>
      <c r="E9" s="13">
        <v>491</v>
      </c>
      <c r="F9" s="12">
        <v>0.1</v>
      </c>
      <c r="G9" s="13">
        <v>462</v>
      </c>
      <c r="H9" s="12">
        <v>0.09</v>
      </c>
      <c r="I9" s="13">
        <v>452</v>
      </c>
      <c r="J9" s="12">
        <v>7.0000000000000007E-2</v>
      </c>
      <c r="K9" s="13">
        <v>424</v>
      </c>
      <c r="L9" s="12">
        <v>0.04</v>
      </c>
      <c r="M9" s="13">
        <v>366</v>
      </c>
      <c r="N9" s="12">
        <v>0.05</v>
      </c>
      <c r="O9" s="13">
        <v>323</v>
      </c>
      <c r="P9" s="12">
        <v>0.08</v>
      </c>
      <c r="Q9" s="13">
        <v>348</v>
      </c>
      <c r="R9" s="12">
        <v>0.11</v>
      </c>
      <c r="S9" s="13">
        <v>326</v>
      </c>
      <c r="T9" s="12">
        <v>0.13</v>
      </c>
      <c r="U9" s="13">
        <v>325</v>
      </c>
    </row>
    <row r="10" spans="1:21" ht="15.75" thickBot="1" x14ac:dyDescent="0.3">
      <c r="A10" s="6" t="s">
        <v>37</v>
      </c>
      <c r="B10" s="10">
        <v>0.08</v>
      </c>
      <c r="C10" s="11">
        <v>1182</v>
      </c>
      <c r="D10" s="10">
        <v>0.08</v>
      </c>
      <c r="E10" s="11">
        <v>1243</v>
      </c>
      <c r="F10" s="10">
        <v>0.08</v>
      </c>
      <c r="G10" s="11">
        <v>1257</v>
      </c>
      <c r="H10" s="10">
        <v>0.06</v>
      </c>
      <c r="I10" s="11">
        <v>1204</v>
      </c>
      <c r="J10" s="10">
        <v>0.05</v>
      </c>
      <c r="K10" s="11">
        <v>1234</v>
      </c>
      <c r="L10" s="10">
        <v>0.02</v>
      </c>
      <c r="M10" s="11">
        <v>1090</v>
      </c>
      <c r="N10" s="10">
        <v>0.03</v>
      </c>
      <c r="O10" s="11">
        <v>1005</v>
      </c>
      <c r="P10" s="10">
        <v>0.06</v>
      </c>
      <c r="Q10" s="11">
        <v>1050</v>
      </c>
      <c r="R10" s="10">
        <v>0.1</v>
      </c>
      <c r="S10" s="11">
        <v>983</v>
      </c>
      <c r="T10" s="10">
        <v>0.11</v>
      </c>
      <c r="U10" s="11">
        <v>837</v>
      </c>
    </row>
  </sheetData>
  <sortState ref="A5:U10">
    <sortCondition ref="A1"/>
  </sortState>
  <pageMargins left="0.7" right="0.7" top="0.75" bottom="0.75" header="0.3" footer="0.3"/>
</worksheet>
</file>

<file path=xl/worksheets/sheet4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6.28515625"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HYPERLINK("#u324!a1","Tilbage til Lærer, prof. bach.")</f>
        <v>Tilbage til Lærer, prof. bach.</v>
      </c>
    </row>
    <row r="2" spans="1:21" ht="15.75" thickBot="1" x14ac:dyDescent="0.3">
      <c r="A2" s="1" t="s">
        <v>191</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12</v>
      </c>
      <c r="B5" s="11"/>
      <c r="C5" s="11"/>
      <c r="D5" s="11"/>
      <c r="E5" s="11"/>
      <c r="F5" s="10">
        <v>0.11</v>
      </c>
      <c r="G5" s="11">
        <v>49</v>
      </c>
      <c r="H5" s="10">
        <v>0.1</v>
      </c>
      <c r="I5" s="11">
        <v>46</v>
      </c>
      <c r="J5" s="10">
        <v>0.11</v>
      </c>
      <c r="K5" s="11">
        <v>48</v>
      </c>
      <c r="L5" s="10">
        <v>0.06</v>
      </c>
      <c r="M5" s="11">
        <v>57</v>
      </c>
      <c r="N5" s="10">
        <v>0.08</v>
      </c>
      <c r="O5" s="11">
        <v>49</v>
      </c>
      <c r="P5" s="10">
        <v>0.1</v>
      </c>
      <c r="Q5" s="11">
        <v>42</v>
      </c>
      <c r="R5" s="10">
        <v>0.19</v>
      </c>
      <c r="S5" s="11">
        <v>35</v>
      </c>
      <c r="T5" s="10">
        <v>0.24</v>
      </c>
      <c r="U5" s="11">
        <v>50</v>
      </c>
    </row>
  </sheetData>
  <sortState ref="A5:U5">
    <sortCondition ref="A1"/>
  </sortState>
  <pageMargins left="0.7" right="0.7" top="0.75" bottom="0.75" header="0.3" footer="0.3"/>
</worksheet>
</file>

<file path=xl/worksheets/sheet4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HYPERLINK("#u324!a1","Tilbage til Lærer, prof. bach.")</f>
        <v>Tilbage til Lærer, prof. bach.</v>
      </c>
    </row>
    <row r="2" spans="1:21" ht="15.75" thickBot="1" x14ac:dyDescent="0.3">
      <c r="A2" s="1" t="s">
        <v>190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0.04</v>
      </c>
      <c r="C5" s="13">
        <v>411</v>
      </c>
      <c r="D5" s="12">
        <v>0.05</v>
      </c>
      <c r="E5" s="13">
        <v>450</v>
      </c>
      <c r="F5" s="12">
        <v>0.05</v>
      </c>
      <c r="G5" s="13">
        <v>463</v>
      </c>
      <c r="H5" s="12">
        <v>0.06</v>
      </c>
      <c r="I5" s="13">
        <v>439</v>
      </c>
      <c r="J5" s="12">
        <v>0.05</v>
      </c>
      <c r="K5" s="13">
        <v>418</v>
      </c>
      <c r="L5" s="12">
        <v>0.03</v>
      </c>
      <c r="M5" s="13">
        <v>411</v>
      </c>
      <c r="N5" s="12">
        <v>0.04</v>
      </c>
      <c r="O5" s="13">
        <v>320</v>
      </c>
      <c r="P5" s="12">
        <v>0.06</v>
      </c>
      <c r="Q5" s="13">
        <v>323</v>
      </c>
      <c r="R5" s="12">
        <v>0.12</v>
      </c>
      <c r="S5" s="13">
        <v>359</v>
      </c>
      <c r="T5" s="12">
        <v>0.12</v>
      </c>
      <c r="U5" s="13">
        <v>260</v>
      </c>
    </row>
    <row r="6" spans="1:21" x14ac:dyDescent="0.25">
      <c r="A6" t="s">
        <v>32</v>
      </c>
      <c r="B6" s="12">
        <v>0.05</v>
      </c>
      <c r="C6" s="13">
        <v>128</v>
      </c>
      <c r="D6" s="12">
        <v>0.05</v>
      </c>
      <c r="E6" s="13">
        <v>169</v>
      </c>
      <c r="F6" s="12">
        <v>0.03</v>
      </c>
      <c r="G6" s="13">
        <v>165</v>
      </c>
      <c r="H6" s="12">
        <v>0.06</v>
      </c>
      <c r="I6" s="13">
        <v>174</v>
      </c>
      <c r="J6" s="12">
        <v>0.03</v>
      </c>
      <c r="K6" s="13">
        <v>183</v>
      </c>
      <c r="L6" s="12">
        <v>0.02</v>
      </c>
      <c r="M6" s="13">
        <v>159</v>
      </c>
      <c r="N6" s="12">
        <v>0.02</v>
      </c>
      <c r="O6" s="13">
        <v>181</v>
      </c>
      <c r="P6" s="12">
        <v>0.04</v>
      </c>
      <c r="Q6" s="13">
        <v>175</v>
      </c>
      <c r="R6" s="12">
        <v>0.05</v>
      </c>
      <c r="S6" s="13">
        <v>181</v>
      </c>
      <c r="T6" s="12">
        <v>0.08</v>
      </c>
      <c r="U6" s="13">
        <v>174</v>
      </c>
    </row>
    <row r="7" spans="1:21" x14ac:dyDescent="0.25">
      <c r="A7" t="s">
        <v>33</v>
      </c>
      <c r="B7" s="12">
        <v>0.03</v>
      </c>
      <c r="C7" s="13">
        <v>300</v>
      </c>
      <c r="D7" s="12">
        <v>0.03</v>
      </c>
      <c r="E7" s="13">
        <v>321</v>
      </c>
      <c r="F7" s="12">
        <v>0.05</v>
      </c>
      <c r="G7" s="13">
        <v>301</v>
      </c>
      <c r="H7" s="12">
        <v>0.04</v>
      </c>
      <c r="I7" s="13">
        <v>283</v>
      </c>
      <c r="J7" s="12">
        <v>0.03</v>
      </c>
      <c r="K7" s="13">
        <v>312</v>
      </c>
      <c r="L7" s="12">
        <v>0.02</v>
      </c>
      <c r="M7" s="13">
        <v>294</v>
      </c>
      <c r="N7" s="12">
        <v>0.03</v>
      </c>
      <c r="O7" s="13">
        <v>270</v>
      </c>
      <c r="P7" s="12">
        <v>0.05</v>
      </c>
      <c r="Q7" s="13">
        <v>261</v>
      </c>
      <c r="R7" s="12">
        <v>0.11</v>
      </c>
      <c r="S7" s="13">
        <v>221</v>
      </c>
      <c r="T7" s="12">
        <v>0.13</v>
      </c>
      <c r="U7" s="13">
        <v>164</v>
      </c>
    </row>
    <row r="8" spans="1:21" x14ac:dyDescent="0.25">
      <c r="A8" t="s">
        <v>34</v>
      </c>
      <c r="B8" s="12">
        <v>0.03</v>
      </c>
      <c r="C8" s="13">
        <v>211</v>
      </c>
      <c r="D8" s="12">
        <v>0.04</v>
      </c>
      <c r="E8" s="13">
        <v>250</v>
      </c>
      <c r="F8" s="12">
        <v>0.04</v>
      </c>
      <c r="G8" s="13">
        <v>218</v>
      </c>
      <c r="H8" s="12">
        <v>0.04</v>
      </c>
      <c r="I8" s="13">
        <v>242</v>
      </c>
      <c r="J8" s="12">
        <v>0.03</v>
      </c>
      <c r="K8" s="13">
        <v>272</v>
      </c>
      <c r="L8" s="12">
        <v>0.02</v>
      </c>
      <c r="M8" s="13">
        <v>240</v>
      </c>
      <c r="N8" s="12">
        <v>0.02</v>
      </c>
      <c r="O8" s="13">
        <v>215</v>
      </c>
      <c r="P8" s="12">
        <v>0.04</v>
      </c>
      <c r="Q8" s="13">
        <v>208</v>
      </c>
      <c r="R8" s="12">
        <v>7.0000000000000007E-2</v>
      </c>
      <c r="S8" s="13">
        <v>194</v>
      </c>
      <c r="T8" s="12">
        <v>0.13</v>
      </c>
      <c r="U8" s="13">
        <v>175</v>
      </c>
    </row>
    <row r="9" spans="1:21" x14ac:dyDescent="0.25">
      <c r="A9" t="s">
        <v>35</v>
      </c>
      <c r="B9" s="12">
        <v>0.03</v>
      </c>
      <c r="C9" s="13">
        <v>588</v>
      </c>
      <c r="D9" s="12">
        <v>0.03</v>
      </c>
      <c r="E9" s="13">
        <v>680</v>
      </c>
      <c r="F9" s="12">
        <v>0.04</v>
      </c>
      <c r="G9" s="13">
        <v>635</v>
      </c>
      <c r="H9" s="12">
        <v>0.03</v>
      </c>
      <c r="I9" s="13">
        <v>601</v>
      </c>
      <c r="J9" s="12">
        <v>0.02</v>
      </c>
      <c r="K9" s="13">
        <v>626</v>
      </c>
      <c r="L9" s="12">
        <v>0.01</v>
      </c>
      <c r="M9" s="13">
        <v>645</v>
      </c>
      <c r="N9" s="12">
        <v>0.02</v>
      </c>
      <c r="O9" s="13">
        <v>671</v>
      </c>
      <c r="P9" s="12">
        <v>0.04</v>
      </c>
      <c r="Q9" s="13">
        <v>564</v>
      </c>
      <c r="R9" s="12">
        <v>0.08</v>
      </c>
      <c r="S9" s="13">
        <v>594</v>
      </c>
      <c r="T9" s="12">
        <v>0.09</v>
      </c>
      <c r="U9" s="13">
        <v>463</v>
      </c>
    </row>
    <row r="10" spans="1:21" x14ac:dyDescent="0.25">
      <c r="A10" t="s">
        <v>36</v>
      </c>
      <c r="B10" s="12">
        <v>0.05</v>
      </c>
      <c r="C10" s="13">
        <v>291</v>
      </c>
      <c r="D10" s="12">
        <v>0.06</v>
      </c>
      <c r="E10" s="13">
        <v>336</v>
      </c>
      <c r="F10" s="12">
        <v>0.06</v>
      </c>
      <c r="G10" s="13">
        <v>313</v>
      </c>
      <c r="H10" s="12">
        <v>7.0000000000000007E-2</v>
      </c>
      <c r="I10" s="13">
        <v>313</v>
      </c>
      <c r="J10" s="12">
        <v>7.0000000000000007E-2</v>
      </c>
      <c r="K10" s="13">
        <v>317</v>
      </c>
      <c r="L10" s="12">
        <v>0.05</v>
      </c>
      <c r="M10" s="13">
        <v>314</v>
      </c>
      <c r="N10" s="12">
        <v>0.06</v>
      </c>
      <c r="O10" s="13">
        <v>269</v>
      </c>
      <c r="P10" s="12">
        <v>0.1</v>
      </c>
      <c r="Q10" s="13">
        <v>272</v>
      </c>
      <c r="R10" s="12">
        <v>0.13</v>
      </c>
      <c r="S10" s="13">
        <v>282</v>
      </c>
      <c r="T10" s="12">
        <v>0.19</v>
      </c>
      <c r="U10" s="13">
        <v>180</v>
      </c>
    </row>
    <row r="11" spans="1:21" ht="15.75" thickBot="1" x14ac:dyDescent="0.3">
      <c r="A11" s="6" t="s">
        <v>37</v>
      </c>
      <c r="B11" s="10">
        <v>0.04</v>
      </c>
      <c r="C11" s="11">
        <v>655</v>
      </c>
      <c r="D11" s="10">
        <v>0.05</v>
      </c>
      <c r="E11" s="11">
        <v>628</v>
      </c>
      <c r="F11" s="10">
        <v>0.05</v>
      </c>
      <c r="G11" s="11">
        <v>643</v>
      </c>
      <c r="H11" s="10">
        <v>0.04</v>
      </c>
      <c r="I11" s="11">
        <v>653</v>
      </c>
      <c r="J11" s="10">
        <v>0.03</v>
      </c>
      <c r="K11" s="11">
        <v>659</v>
      </c>
      <c r="L11" s="10">
        <v>0.02</v>
      </c>
      <c r="M11" s="11">
        <v>678</v>
      </c>
      <c r="N11" s="10">
        <v>0.04</v>
      </c>
      <c r="O11" s="11">
        <v>597</v>
      </c>
      <c r="P11" s="10">
        <v>0.05</v>
      </c>
      <c r="Q11" s="11">
        <v>565</v>
      </c>
      <c r="R11" s="10">
        <v>0.1</v>
      </c>
      <c r="S11" s="11">
        <v>586</v>
      </c>
      <c r="T11" s="10">
        <v>0.12</v>
      </c>
      <c r="U11" s="11">
        <v>536</v>
      </c>
    </row>
  </sheetData>
  <sortState ref="A5:U11">
    <sortCondition ref="A1"/>
  </sortState>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44.4257812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51</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124</v>
      </c>
      <c r="B5" s="17" t="str">
        <f>HYPERLINK("#u54600000i!a1","Hoved institution")</f>
        <v>Hoved institution</v>
      </c>
      <c r="C5" s="13"/>
      <c r="D5" s="13"/>
      <c r="E5" s="13"/>
      <c r="F5" s="13"/>
      <c r="G5" s="13" t="s">
        <v>6</v>
      </c>
      <c r="H5" s="13" t="s">
        <v>6</v>
      </c>
      <c r="I5" s="12">
        <v>0.1</v>
      </c>
      <c r="J5" s="13">
        <v>133</v>
      </c>
      <c r="K5" s="12">
        <v>0.12</v>
      </c>
      <c r="L5" s="13">
        <v>299</v>
      </c>
      <c r="M5" s="12">
        <v>0.05</v>
      </c>
      <c r="N5" s="13">
        <v>266</v>
      </c>
      <c r="O5" s="12">
        <v>0.1</v>
      </c>
      <c r="P5" s="13">
        <v>272</v>
      </c>
      <c r="Q5" s="12">
        <v>0.12</v>
      </c>
      <c r="R5" s="13">
        <v>442</v>
      </c>
      <c r="S5" s="12">
        <v>0.15</v>
      </c>
      <c r="T5" s="13">
        <v>418</v>
      </c>
      <c r="U5" s="12">
        <v>0.16</v>
      </c>
      <c r="V5" s="13">
        <v>410</v>
      </c>
    </row>
    <row r="6" spans="1:22" x14ac:dyDescent="0.25">
      <c r="A6" t="s">
        <v>123</v>
      </c>
      <c r="B6" s="17" t="str">
        <f>HYPERLINK("#u54500000i!a1","Hoved institution")</f>
        <v>Hoved institution</v>
      </c>
      <c r="C6" s="12">
        <v>0.21</v>
      </c>
      <c r="D6" s="13">
        <v>127</v>
      </c>
      <c r="E6" s="12">
        <v>0.15</v>
      </c>
      <c r="F6" s="13">
        <v>144</v>
      </c>
      <c r="G6" s="12">
        <v>0.15</v>
      </c>
      <c r="H6" s="13">
        <v>103</v>
      </c>
      <c r="I6" s="12">
        <v>0.21</v>
      </c>
      <c r="J6" s="13">
        <v>44</v>
      </c>
      <c r="K6" s="13" t="s">
        <v>6</v>
      </c>
      <c r="L6" s="13" t="s">
        <v>6</v>
      </c>
      <c r="M6" s="13" t="s">
        <v>6</v>
      </c>
      <c r="N6" s="13" t="s">
        <v>6</v>
      </c>
      <c r="O6" s="13"/>
      <c r="P6" s="13"/>
      <c r="Q6" s="13"/>
      <c r="R6" s="13"/>
      <c r="S6" s="13"/>
      <c r="T6" s="13"/>
      <c r="U6" s="13"/>
      <c r="V6" s="13"/>
    </row>
    <row r="7" spans="1:22" ht="15.75" thickBot="1" x14ac:dyDescent="0.3">
      <c r="A7" s="6" t="s">
        <v>125</v>
      </c>
      <c r="B7" s="9" t="str">
        <f>HYPERLINK("#u54690000i!a1","Hoved institution")</f>
        <v>Hoved institution</v>
      </c>
      <c r="C7" s="11"/>
      <c r="D7" s="11"/>
      <c r="E7" s="11"/>
      <c r="F7" s="11"/>
      <c r="G7" s="11"/>
      <c r="H7" s="11"/>
      <c r="I7" s="11"/>
      <c r="J7" s="11"/>
      <c r="K7" s="11"/>
      <c r="L7" s="11"/>
      <c r="M7" s="11"/>
      <c r="N7" s="11"/>
      <c r="O7" s="11"/>
      <c r="P7" s="11"/>
      <c r="Q7" s="11"/>
      <c r="R7" s="11"/>
      <c r="S7" s="11"/>
      <c r="T7" s="11"/>
      <c r="U7" s="10">
        <v>7.0000000000000007E-2</v>
      </c>
      <c r="V7" s="11">
        <v>38</v>
      </c>
    </row>
  </sheetData>
  <sortState ref="A5:V7">
    <sortCondition ref="A1"/>
  </sortState>
  <pageMargins left="0.7" right="0.7" top="0.75" bottom="0.75" header="0.3" footer="0.3"/>
</worksheet>
</file>

<file path=xl/worksheets/sheet4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7.5703125" bestFit="1" customWidth="1"/>
    <col min="20" max="20" width="5" bestFit="1" customWidth="1"/>
    <col min="21" max="21" width="3" bestFit="1" customWidth="1"/>
  </cols>
  <sheetData>
    <row r="1" spans="1:21" x14ac:dyDescent="0.25">
      <c r="A1" s="2" t="str">
        <f>HYPERLINK("#u249!a1","Tilbage til Øvrige, MVU")</f>
        <v>Tilbage til Øvrige, MVU</v>
      </c>
    </row>
    <row r="2" spans="1:21" ht="15.75" thickBot="1" x14ac:dyDescent="0.3">
      <c r="A2" s="1" t="s">
        <v>189</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39</v>
      </c>
      <c r="B5" s="11"/>
      <c r="C5" s="11"/>
      <c r="D5" s="11"/>
      <c r="E5" s="11"/>
      <c r="F5" s="11"/>
      <c r="G5" s="11"/>
      <c r="H5" s="11"/>
      <c r="I5" s="11"/>
      <c r="J5" s="11"/>
      <c r="K5" s="11"/>
      <c r="L5" s="11"/>
      <c r="M5" s="11"/>
      <c r="N5" s="11"/>
      <c r="O5" s="11"/>
      <c r="P5" s="11"/>
      <c r="Q5" s="11"/>
      <c r="R5" s="11"/>
      <c r="S5" s="11"/>
      <c r="T5" s="10">
        <v>0</v>
      </c>
      <c r="U5" s="11">
        <v>73</v>
      </c>
    </row>
  </sheetData>
  <sortState ref="A5:U5">
    <sortCondition ref="A1"/>
  </sortState>
  <pageMargins left="0.7" right="0.7" top="0.75" bottom="0.75" header="0.3" footer="0.3"/>
</worksheet>
</file>

<file path=xl/worksheets/sheet4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47.5703125" bestFit="1" customWidth="1"/>
    <col min="18" max="18" width="5" bestFit="1" customWidth="1"/>
    <col min="19" max="19" width="3" bestFit="1" customWidth="1"/>
  </cols>
  <sheetData>
    <row r="1" spans="1:19" x14ac:dyDescent="0.25">
      <c r="A1" s="2" t="str">
        <f>HYPERLINK("#u249!a1","Tilbage til Øvrige, MVU")</f>
        <v>Tilbage til Øvrige, MVU</v>
      </c>
    </row>
    <row r="2" spans="1:19" ht="15.75" thickBot="1" x14ac:dyDescent="0.3">
      <c r="A2" s="1" t="s">
        <v>188</v>
      </c>
      <c r="B2" s="1"/>
    </row>
    <row r="3" spans="1:19" x14ac:dyDescent="0.25">
      <c r="A3" s="3"/>
      <c r="B3" s="7"/>
      <c r="C3" s="7"/>
      <c r="D3" s="7"/>
      <c r="E3" s="7"/>
      <c r="F3" s="7"/>
      <c r="G3" s="7"/>
      <c r="H3" s="7"/>
      <c r="I3" s="7"/>
      <c r="J3" s="7"/>
      <c r="K3" s="7"/>
      <c r="L3" s="7"/>
      <c r="M3" s="7"/>
      <c r="N3" s="7"/>
      <c r="O3" s="7"/>
      <c r="P3" s="7"/>
      <c r="Q3" s="7"/>
      <c r="R3" s="7">
        <v>2010</v>
      </c>
      <c r="S3" s="7"/>
    </row>
    <row r="4" spans="1:19" x14ac:dyDescent="0.25">
      <c r="A4" s="4"/>
      <c r="B4" s="8"/>
      <c r="C4" s="8"/>
      <c r="D4" s="8"/>
      <c r="E4" s="8"/>
      <c r="F4" s="8"/>
      <c r="G4" s="8"/>
      <c r="H4" s="8"/>
      <c r="I4" s="8"/>
      <c r="J4" s="8"/>
      <c r="K4" s="8"/>
      <c r="L4" s="8"/>
      <c r="M4" s="8"/>
      <c r="N4" s="8"/>
      <c r="O4" s="8"/>
      <c r="P4" s="8"/>
      <c r="Q4" s="8"/>
      <c r="R4" s="8" t="s">
        <v>1</v>
      </c>
      <c r="S4" s="8" t="s">
        <v>2</v>
      </c>
    </row>
    <row r="5" spans="1:19" ht="15.75" thickBot="1" x14ac:dyDescent="0.3">
      <c r="A5" s="6" t="s">
        <v>39</v>
      </c>
      <c r="B5" s="11"/>
      <c r="C5" s="11"/>
      <c r="D5" s="11"/>
      <c r="E5" s="11"/>
      <c r="F5" s="11"/>
      <c r="G5" s="11"/>
      <c r="H5" s="11"/>
      <c r="I5" s="11"/>
      <c r="J5" s="11"/>
      <c r="K5" s="11"/>
      <c r="L5" s="11"/>
      <c r="M5" s="11"/>
      <c r="N5" s="11"/>
      <c r="O5" s="11"/>
      <c r="P5" s="11"/>
      <c r="Q5" s="11"/>
      <c r="R5" s="10">
        <v>0.02</v>
      </c>
      <c r="S5" s="11">
        <v>15</v>
      </c>
    </row>
  </sheetData>
  <sortState ref="A5:S5">
    <sortCondition ref="A1"/>
  </sortState>
  <pageMargins left="0.7" right="0.7" top="0.75" bottom="0.75" header="0.3" footer="0.3"/>
</worksheet>
</file>

<file path=xl/worksheets/sheet4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7.57031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4" bestFit="1" customWidth="1"/>
    <col min="20" max="20" width="5" bestFit="1" customWidth="1"/>
    <col min="21" max="21" width="4" bestFit="1" customWidth="1"/>
  </cols>
  <sheetData>
    <row r="1" spans="1:21" x14ac:dyDescent="0.25">
      <c r="A1" s="2" t="str">
        <f>HYPERLINK("#u249!a1","Tilbage til Øvrige, MVU")</f>
        <v>Tilbage til Øvrige, MVU</v>
      </c>
    </row>
    <row r="2" spans="1:21" ht="15.75" thickBot="1" x14ac:dyDescent="0.3">
      <c r="A2" s="1" t="s">
        <v>187</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39</v>
      </c>
      <c r="B5" s="11"/>
      <c r="C5" s="11"/>
      <c r="D5" s="11"/>
      <c r="E5" s="11"/>
      <c r="F5" s="11"/>
      <c r="G5" s="11"/>
      <c r="H5" s="11"/>
      <c r="I5" s="11"/>
      <c r="J5" s="10">
        <v>0</v>
      </c>
      <c r="K5" s="11">
        <v>17</v>
      </c>
      <c r="L5" s="10">
        <v>0</v>
      </c>
      <c r="M5" s="11">
        <v>20</v>
      </c>
      <c r="N5" s="10">
        <v>0</v>
      </c>
      <c r="O5" s="11">
        <v>32</v>
      </c>
      <c r="P5" s="10">
        <v>0</v>
      </c>
      <c r="Q5" s="11">
        <v>87</v>
      </c>
      <c r="R5" s="10">
        <v>0.01</v>
      </c>
      <c r="S5" s="11">
        <v>100</v>
      </c>
      <c r="T5" s="10">
        <v>0</v>
      </c>
      <c r="U5" s="11">
        <v>139</v>
      </c>
    </row>
  </sheetData>
  <sortState ref="A5:U5">
    <sortCondition ref="A1"/>
  </sortState>
  <pageMargins left="0.7" right="0.7" top="0.75" bottom="0.75" header="0.3" footer="0.3"/>
</worksheet>
</file>

<file path=xl/worksheets/sheet4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2.42578125" bestFit="1" customWidth="1"/>
  </cols>
  <sheetData>
    <row r="1" spans="1:5" x14ac:dyDescent="0.25">
      <c r="A1" s="2" t="str">
        <f>HYPERLINK("#u249!a1","Tilbage til Øvrige, MVU")</f>
        <v>Tilbage til Øvrige, MVU</v>
      </c>
    </row>
    <row r="2" spans="1:5" ht="15.75" thickBot="1" x14ac:dyDescent="0.3">
      <c r="A2" s="1" t="s">
        <v>186</v>
      </c>
      <c r="B2" s="1"/>
    </row>
    <row r="3" spans="1:5" x14ac:dyDescent="0.25">
      <c r="A3" s="3"/>
      <c r="B3" s="7">
        <v>2002</v>
      </c>
      <c r="C3" s="7"/>
      <c r="D3" s="7">
        <v>2003</v>
      </c>
      <c r="E3" s="7"/>
    </row>
    <row r="4" spans="1:5" x14ac:dyDescent="0.25">
      <c r="A4" s="4"/>
      <c r="B4" s="8" t="s">
        <v>1</v>
      </c>
      <c r="C4" s="8" t="s">
        <v>2</v>
      </c>
      <c r="D4" s="8" t="s">
        <v>1</v>
      </c>
      <c r="E4" s="8" t="s">
        <v>2</v>
      </c>
    </row>
    <row r="5" spans="1:5" x14ac:dyDescent="0.25">
      <c r="A5" t="s">
        <v>29</v>
      </c>
      <c r="B5" s="12">
        <v>0.13</v>
      </c>
      <c r="C5" s="13">
        <v>16</v>
      </c>
      <c r="D5" s="13" t="s">
        <v>6</v>
      </c>
      <c r="E5" s="13" t="s">
        <v>6</v>
      </c>
    </row>
    <row r="6" spans="1:5" ht="15.75" thickBot="1" x14ac:dyDescent="0.3">
      <c r="A6" s="6" t="s">
        <v>39</v>
      </c>
      <c r="B6" s="10">
        <v>0.06</v>
      </c>
      <c r="C6" s="11">
        <v>18</v>
      </c>
      <c r="D6" s="11" t="s">
        <v>6</v>
      </c>
      <c r="E6" s="11" t="s">
        <v>6</v>
      </c>
    </row>
  </sheetData>
  <sortState ref="A5:E6">
    <sortCondition ref="A1"/>
  </sortState>
  <pageMargins left="0.7" right="0.7" top="0.75" bottom="0.75" header="0.3" footer="0.3"/>
</worksheet>
</file>

<file path=xl/worksheets/sheet4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 width="47.5703125" bestFit="1" customWidth="1"/>
    <col min="6" max="6" width="5" bestFit="1" customWidth="1"/>
    <col min="7" max="7" width="2.42578125" bestFit="1" customWidth="1"/>
    <col min="8" max="8" width="5" bestFit="1" customWidth="1"/>
    <col min="9" max="9" width="3" bestFit="1" customWidth="1"/>
    <col min="10" max="10" width="5" bestFit="1" customWidth="1"/>
    <col min="11" max="11" width="2.42578125" bestFit="1" customWidth="1"/>
  </cols>
  <sheetData>
    <row r="1" spans="1:11" x14ac:dyDescent="0.25">
      <c r="A1" s="2" t="str">
        <f>HYPERLINK("#u249!a1","Tilbage til Øvrige, MVU")</f>
        <v>Tilbage til Øvrige, MVU</v>
      </c>
    </row>
    <row r="2" spans="1:11" ht="15.75" thickBot="1" x14ac:dyDescent="0.3">
      <c r="A2" s="1" t="s">
        <v>185</v>
      </c>
      <c r="B2" s="1"/>
    </row>
    <row r="3" spans="1:11" x14ac:dyDescent="0.25">
      <c r="A3" s="3"/>
      <c r="B3" s="7"/>
      <c r="C3" s="7"/>
      <c r="D3" s="7"/>
      <c r="E3" s="7"/>
      <c r="F3" s="7">
        <v>2004</v>
      </c>
      <c r="G3" s="7"/>
      <c r="H3" s="7">
        <v>2005</v>
      </c>
      <c r="I3" s="7"/>
      <c r="J3" s="7">
        <v>2006</v>
      </c>
      <c r="K3" s="7"/>
    </row>
    <row r="4" spans="1:11" x14ac:dyDescent="0.25">
      <c r="A4" s="4"/>
      <c r="B4" s="8"/>
      <c r="C4" s="8"/>
      <c r="D4" s="8"/>
      <c r="E4" s="8"/>
      <c r="F4" s="8" t="s">
        <v>1</v>
      </c>
      <c r="G4" s="8" t="s">
        <v>2</v>
      </c>
      <c r="H4" s="8" t="s">
        <v>1</v>
      </c>
      <c r="I4" s="8" t="s">
        <v>2</v>
      </c>
      <c r="J4" s="8" t="s">
        <v>1</v>
      </c>
      <c r="K4" s="8" t="s">
        <v>2</v>
      </c>
    </row>
    <row r="5" spans="1:11" x14ac:dyDescent="0.25">
      <c r="A5" t="s">
        <v>29</v>
      </c>
      <c r="B5" s="13"/>
      <c r="C5" s="13"/>
      <c r="D5" s="13"/>
      <c r="E5" s="13"/>
      <c r="F5" s="13" t="s">
        <v>6</v>
      </c>
      <c r="G5" s="13" t="s">
        <v>6</v>
      </c>
      <c r="H5" s="12">
        <v>0</v>
      </c>
      <c r="I5" s="13">
        <v>26</v>
      </c>
      <c r="J5" s="13" t="s">
        <v>6</v>
      </c>
      <c r="K5" s="13" t="s">
        <v>6</v>
      </c>
    </row>
    <row r="6" spans="1:11" ht="15.75" thickBot="1" x14ac:dyDescent="0.3">
      <c r="A6" s="6" t="s">
        <v>39</v>
      </c>
      <c r="B6" s="11"/>
      <c r="C6" s="11"/>
      <c r="D6" s="11"/>
      <c r="E6" s="11"/>
      <c r="F6" s="11" t="s">
        <v>6</v>
      </c>
      <c r="G6" s="11" t="s">
        <v>6</v>
      </c>
      <c r="H6" s="10">
        <v>0</v>
      </c>
      <c r="I6" s="11">
        <v>36</v>
      </c>
      <c r="J6" s="11"/>
      <c r="K6" s="11"/>
    </row>
  </sheetData>
  <sortState ref="A5:K6">
    <sortCondition ref="A1"/>
  </sortState>
  <pageMargins left="0.7" right="0.7" top="0.75" bottom="0.75" header="0.3" footer="0.3"/>
</worksheet>
</file>

<file path=xl/worksheets/sheet4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HYPERLINK("#u249!a1","Tilbage til Øvrige, MVU")</f>
        <v>Tilbage til Øvrige, MVU</v>
      </c>
    </row>
    <row r="2" spans="1:21" ht="15.75" thickBot="1" x14ac:dyDescent="0.3">
      <c r="A2" s="1" t="s">
        <v>184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39</v>
      </c>
      <c r="B5" s="12">
        <v>0</v>
      </c>
      <c r="C5" s="13">
        <v>34</v>
      </c>
      <c r="D5" s="12">
        <v>0.01</v>
      </c>
      <c r="E5" s="13">
        <v>65</v>
      </c>
      <c r="F5" s="12">
        <v>0.01</v>
      </c>
      <c r="G5" s="13">
        <v>57</v>
      </c>
      <c r="H5" s="12">
        <v>0.01</v>
      </c>
      <c r="I5" s="13">
        <v>78</v>
      </c>
      <c r="J5" s="12">
        <v>0</v>
      </c>
      <c r="K5" s="13">
        <v>41</v>
      </c>
      <c r="L5" s="12">
        <v>0</v>
      </c>
      <c r="M5" s="13">
        <v>52</v>
      </c>
      <c r="N5" s="12">
        <v>0</v>
      </c>
      <c r="O5" s="13">
        <v>96</v>
      </c>
      <c r="P5" s="12">
        <v>0.01</v>
      </c>
      <c r="Q5" s="13">
        <v>77</v>
      </c>
      <c r="R5" s="12">
        <v>0</v>
      </c>
      <c r="S5" s="13">
        <v>16</v>
      </c>
      <c r="T5" s="13" t="s">
        <v>6</v>
      </c>
      <c r="U5" s="13" t="s">
        <v>6</v>
      </c>
    </row>
    <row r="6" spans="1:21" ht="15.75" thickBot="1" x14ac:dyDescent="0.3">
      <c r="A6" s="6" t="s">
        <v>42</v>
      </c>
      <c r="B6" s="11" t="s">
        <v>6</v>
      </c>
      <c r="C6" s="11" t="s">
        <v>6</v>
      </c>
      <c r="D6" s="11"/>
      <c r="E6" s="11"/>
      <c r="F6" s="10">
        <v>0</v>
      </c>
      <c r="G6" s="11">
        <v>17</v>
      </c>
      <c r="H6" s="10">
        <v>0.01</v>
      </c>
      <c r="I6" s="11">
        <v>16</v>
      </c>
      <c r="J6" s="11"/>
      <c r="K6" s="11"/>
      <c r="L6" s="11"/>
      <c r="M6" s="11"/>
      <c r="N6" s="11"/>
      <c r="O6" s="11"/>
      <c r="P6" s="11"/>
      <c r="Q6" s="11"/>
      <c r="R6" s="11"/>
      <c r="S6" s="11"/>
      <c r="T6" s="11"/>
      <c r="U6" s="11"/>
    </row>
  </sheetData>
  <sortState ref="A5:U6">
    <sortCondition ref="A1"/>
  </sortState>
  <pageMargins left="0.7" right="0.7" top="0.75" bottom="0.75" header="0.3" footer="0.3"/>
</worksheet>
</file>

<file path=xl/worksheets/sheet4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2.42578125" bestFit="1" customWidth="1"/>
  </cols>
  <sheetData>
    <row r="1" spans="1:15" x14ac:dyDescent="0.25">
      <c r="A1" s="2" t="str">
        <f>HYPERLINK("#u249!a1","Tilbage til Øvrige, MVU")</f>
        <v>Tilbage til Øvrige, MVU</v>
      </c>
    </row>
    <row r="2" spans="1:15" ht="15.75" thickBot="1" x14ac:dyDescent="0.3">
      <c r="A2" s="1" t="s">
        <v>183</v>
      </c>
      <c r="B2" s="1"/>
    </row>
    <row r="3" spans="1:15" x14ac:dyDescent="0.25">
      <c r="A3" s="3"/>
      <c r="B3" s="7">
        <v>2002</v>
      </c>
      <c r="C3" s="7"/>
      <c r="D3" s="7">
        <v>2003</v>
      </c>
      <c r="E3" s="7"/>
      <c r="F3" s="7">
        <v>2004</v>
      </c>
      <c r="G3" s="7"/>
      <c r="H3" s="7">
        <v>2005</v>
      </c>
      <c r="I3" s="7"/>
      <c r="J3" s="7">
        <v>2006</v>
      </c>
      <c r="K3" s="7"/>
      <c r="L3" s="7">
        <v>2007</v>
      </c>
      <c r="M3" s="7"/>
      <c r="N3" s="7">
        <v>2008</v>
      </c>
      <c r="O3" s="7"/>
    </row>
    <row r="4" spans="1:15"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row>
    <row r="5" spans="1:15" x14ac:dyDescent="0.25">
      <c r="A5" t="s">
        <v>39</v>
      </c>
      <c r="B5" s="12">
        <v>0</v>
      </c>
      <c r="C5" s="13">
        <v>67</v>
      </c>
      <c r="D5" s="12">
        <v>0</v>
      </c>
      <c r="E5" s="13">
        <v>80</v>
      </c>
      <c r="F5" s="12">
        <v>0</v>
      </c>
      <c r="G5" s="13">
        <v>54</v>
      </c>
      <c r="H5" s="12">
        <v>0</v>
      </c>
      <c r="I5" s="13">
        <v>69</v>
      </c>
      <c r="J5" s="12">
        <v>0</v>
      </c>
      <c r="K5" s="13">
        <v>60</v>
      </c>
      <c r="L5" s="12">
        <v>0</v>
      </c>
      <c r="M5" s="13">
        <v>50</v>
      </c>
      <c r="N5" s="13" t="s">
        <v>6</v>
      </c>
      <c r="O5" s="13" t="s">
        <v>6</v>
      </c>
    </row>
    <row r="6" spans="1:15" ht="15.75" thickBot="1" x14ac:dyDescent="0.3">
      <c r="A6" s="6" t="s">
        <v>42</v>
      </c>
      <c r="B6" s="11" t="s">
        <v>6</v>
      </c>
      <c r="C6" s="11" t="s">
        <v>6</v>
      </c>
      <c r="D6" s="10">
        <v>0.01</v>
      </c>
      <c r="E6" s="11">
        <v>18</v>
      </c>
      <c r="F6" s="10">
        <v>0</v>
      </c>
      <c r="G6" s="11">
        <v>22</v>
      </c>
      <c r="H6" s="11" t="s">
        <v>6</v>
      </c>
      <c r="I6" s="11" t="s">
        <v>6</v>
      </c>
      <c r="J6" s="11"/>
      <c r="K6" s="11"/>
      <c r="L6" s="11"/>
      <c r="M6" s="11"/>
      <c r="N6" s="11"/>
      <c r="O6" s="11"/>
    </row>
  </sheetData>
  <sortState ref="A5:O6">
    <sortCondition ref="A1"/>
  </sortState>
  <pageMargins left="0.7" right="0.7" top="0.75" bottom="0.75" header="0.3" footer="0.3"/>
</worksheet>
</file>

<file path=xl/worksheets/sheet4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47.5703125" bestFit="1" customWidth="1"/>
    <col min="16" max="16" width="5" bestFit="1" customWidth="1"/>
    <col min="17" max="17" width="2.42578125" bestFit="1" customWidth="1"/>
    <col min="18" max="18" width="5" bestFit="1" customWidth="1"/>
    <col min="19" max="19" width="3" bestFit="1" customWidth="1"/>
  </cols>
  <sheetData>
    <row r="1" spans="1:19" x14ac:dyDescent="0.25">
      <c r="A1" s="2" t="str">
        <f>HYPERLINK("#u249!a1","Tilbage til Øvrige, MVU")</f>
        <v>Tilbage til Øvrige, MVU</v>
      </c>
    </row>
    <row r="2" spans="1:19" ht="15.75" thickBot="1" x14ac:dyDescent="0.3">
      <c r="A2" s="1" t="s">
        <v>182</v>
      </c>
      <c r="B2" s="1"/>
    </row>
    <row r="3" spans="1:19" x14ac:dyDescent="0.25">
      <c r="A3" s="3"/>
      <c r="B3" s="7"/>
      <c r="C3" s="7"/>
      <c r="D3" s="7"/>
      <c r="E3" s="7"/>
      <c r="F3" s="7"/>
      <c r="G3" s="7"/>
      <c r="H3" s="7"/>
      <c r="I3" s="7"/>
      <c r="J3" s="7"/>
      <c r="K3" s="7"/>
      <c r="L3" s="7"/>
      <c r="M3" s="7"/>
      <c r="N3" s="7"/>
      <c r="O3" s="7"/>
      <c r="P3" s="7">
        <v>2009</v>
      </c>
      <c r="Q3" s="7"/>
      <c r="R3" s="7">
        <v>2010</v>
      </c>
      <c r="S3" s="7"/>
    </row>
    <row r="4" spans="1:19" x14ac:dyDescent="0.25">
      <c r="A4" s="4"/>
      <c r="B4" s="8"/>
      <c r="C4" s="8"/>
      <c r="D4" s="8"/>
      <c r="E4" s="8"/>
      <c r="F4" s="8"/>
      <c r="G4" s="8"/>
      <c r="H4" s="8"/>
      <c r="I4" s="8"/>
      <c r="J4" s="8"/>
      <c r="K4" s="8"/>
      <c r="L4" s="8"/>
      <c r="M4" s="8"/>
      <c r="N4" s="8"/>
      <c r="O4" s="8"/>
      <c r="P4" s="8" t="s">
        <v>1</v>
      </c>
      <c r="Q4" s="8" t="s">
        <v>2</v>
      </c>
      <c r="R4" s="8" t="s">
        <v>1</v>
      </c>
      <c r="S4" s="8" t="s">
        <v>2</v>
      </c>
    </row>
    <row r="5" spans="1:19" ht="15.75" thickBot="1" x14ac:dyDescent="0.3">
      <c r="A5" s="6" t="s">
        <v>39</v>
      </c>
      <c r="B5" s="11"/>
      <c r="C5" s="11"/>
      <c r="D5" s="11"/>
      <c r="E5" s="11"/>
      <c r="F5" s="11"/>
      <c r="G5" s="11"/>
      <c r="H5" s="11"/>
      <c r="I5" s="11"/>
      <c r="J5" s="11"/>
      <c r="K5" s="11"/>
      <c r="L5" s="11"/>
      <c r="M5" s="11"/>
      <c r="N5" s="11"/>
      <c r="O5" s="11"/>
      <c r="P5" s="11" t="s">
        <v>6</v>
      </c>
      <c r="Q5" s="11" t="s">
        <v>6</v>
      </c>
      <c r="R5" s="10">
        <v>0</v>
      </c>
      <c r="S5" s="11">
        <v>86</v>
      </c>
    </row>
  </sheetData>
  <sortState ref="A5:S5">
    <sortCondition ref="A1"/>
  </sortState>
  <pageMargins left="0.7" right="0.7" top="0.75" bottom="0.75" header="0.3" footer="0.3"/>
</worksheet>
</file>

<file path=xl/worksheets/sheet4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4.28515625" bestFit="1" customWidth="1"/>
    <col min="20" max="20" width="5" bestFit="1" customWidth="1"/>
    <col min="21" max="21" width="3" bestFit="1" customWidth="1"/>
  </cols>
  <sheetData>
    <row r="1" spans="1:21" x14ac:dyDescent="0.25">
      <c r="A1" s="2" t="str">
        <f>HYPERLINK("#u247!a1","Tilbage til Øvrige teknik, MVU")</f>
        <v>Tilbage til Øvrige teknik, MVU</v>
      </c>
    </row>
    <row r="2" spans="1:21" ht="15.75" thickBot="1" x14ac:dyDescent="0.3">
      <c r="A2" s="1" t="s">
        <v>181</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20</v>
      </c>
      <c r="B5" s="11"/>
      <c r="C5" s="11"/>
      <c r="D5" s="11"/>
      <c r="E5" s="11"/>
      <c r="F5" s="11"/>
      <c r="G5" s="11"/>
      <c r="H5" s="11"/>
      <c r="I5" s="11"/>
      <c r="J5" s="11"/>
      <c r="K5" s="11"/>
      <c r="L5" s="11"/>
      <c r="M5" s="11"/>
      <c r="N5" s="11"/>
      <c r="O5" s="11"/>
      <c r="P5" s="11"/>
      <c r="Q5" s="11"/>
      <c r="R5" s="11"/>
      <c r="S5" s="11"/>
      <c r="T5" s="10">
        <v>0.04</v>
      </c>
      <c r="U5" s="11">
        <v>10</v>
      </c>
    </row>
  </sheetData>
  <sortState ref="A5:U5">
    <sortCondition ref="A1"/>
  </sortState>
  <pageMargins left="0.7" right="0.7" top="0.75" bottom="0.75" header="0.3" footer="0.3"/>
</worksheet>
</file>

<file path=xl/worksheets/sheet4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52.42578125" bestFit="1" customWidth="1"/>
    <col min="10" max="10" width="5" bestFit="1" customWidth="1"/>
    <col min="11" max="11"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HYPERLINK("#u247!a1","Tilbage til Øvrige teknik, MVU")</f>
        <v>Tilbage til Øvrige teknik, MVU</v>
      </c>
    </row>
    <row r="2" spans="1:21" ht="15.75" thickBot="1" x14ac:dyDescent="0.3">
      <c r="A2" s="1" t="s">
        <v>180</v>
      </c>
      <c r="B2" s="1"/>
    </row>
    <row r="3" spans="1:21" x14ac:dyDescent="0.25">
      <c r="A3" s="3"/>
      <c r="B3" s="7"/>
      <c r="C3" s="7"/>
      <c r="D3" s="7"/>
      <c r="E3" s="7"/>
      <c r="F3" s="7"/>
      <c r="G3" s="7"/>
      <c r="H3" s="7"/>
      <c r="I3" s="7"/>
      <c r="J3" s="7">
        <v>2006</v>
      </c>
      <c r="K3" s="7"/>
      <c r="L3" s="7"/>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c r="M4" s="8"/>
      <c r="N4" s="8" t="s">
        <v>1</v>
      </c>
      <c r="O4" s="8" t="s">
        <v>2</v>
      </c>
      <c r="P4" s="8" t="s">
        <v>1</v>
      </c>
      <c r="Q4" s="8" t="s">
        <v>2</v>
      </c>
      <c r="R4" s="8" t="s">
        <v>1</v>
      </c>
      <c r="S4" s="8" t="s">
        <v>2</v>
      </c>
      <c r="T4" s="8" t="s">
        <v>1</v>
      </c>
      <c r="U4" s="8" t="s">
        <v>2</v>
      </c>
    </row>
    <row r="5" spans="1:21" x14ac:dyDescent="0.25">
      <c r="A5" t="s">
        <v>28</v>
      </c>
      <c r="B5" s="13"/>
      <c r="C5" s="13"/>
      <c r="D5" s="13"/>
      <c r="E5" s="13"/>
      <c r="F5" s="13"/>
      <c r="G5" s="13"/>
      <c r="H5" s="13"/>
      <c r="I5" s="13"/>
      <c r="J5" s="13" t="s">
        <v>6</v>
      </c>
      <c r="K5" s="13" t="s">
        <v>6</v>
      </c>
      <c r="L5" s="13"/>
      <c r="M5" s="13"/>
      <c r="N5" s="12">
        <v>0.01</v>
      </c>
      <c r="O5" s="13">
        <v>37</v>
      </c>
      <c r="P5" s="12">
        <v>0.12</v>
      </c>
      <c r="Q5" s="13">
        <v>40</v>
      </c>
      <c r="R5" s="12">
        <v>0.09</v>
      </c>
      <c r="S5" s="13">
        <v>33</v>
      </c>
      <c r="T5" s="12">
        <v>0</v>
      </c>
      <c r="U5" s="13">
        <v>28</v>
      </c>
    </row>
    <row r="6" spans="1:21" x14ac:dyDescent="0.25">
      <c r="A6" t="s">
        <v>30</v>
      </c>
      <c r="B6" s="13"/>
      <c r="C6" s="13"/>
      <c r="D6" s="13"/>
      <c r="E6" s="13"/>
      <c r="F6" s="13"/>
      <c r="G6" s="13"/>
      <c r="H6" s="13"/>
      <c r="I6" s="13"/>
      <c r="J6" s="13"/>
      <c r="K6" s="13"/>
      <c r="L6" s="13"/>
      <c r="M6" s="13"/>
      <c r="N6" s="12">
        <v>0.03</v>
      </c>
      <c r="O6" s="13">
        <v>41</v>
      </c>
      <c r="P6" s="12">
        <v>0.11</v>
      </c>
      <c r="Q6" s="13">
        <v>41</v>
      </c>
      <c r="R6" s="12">
        <v>7.0000000000000007E-2</v>
      </c>
      <c r="S6" s="13">
        <v>50</v>
      </c>
      <c r="T6" s="12">
        <v>0.03</v>
      </c>
      <c r="U6" s="13">
        <v>50</v>
      </c>
    </row>
    <row r="7" spans="1:21" x14ac:dyDescent="0.25">
      <c r="A7" s="14" t="s">
        <v>39</v>
      </c>
      <c r="B7" s="16"/>
      <c r="C7" s="16"/>
      <c r="D7" s="16"/>
      <c r="E7" s="16"/>
      <c r="F7" s="16"/>
      <c r="G7" s="16"/>
      <c r="H7" s="16"/>
      <c r="I7" s="16"/>
      <c r="J7" s="16"/>
      <c r="K7" s="16"/>
      <c r="L7" s="16"/>
      <c r="M7" s="16"/>
      <c r="N7" s="15">
        <v>0.04</v>
      </c>
      <c r="O7" s="16">
        <v>11</v>
      </c>
      <c r="P7" s="15">
        <v>0.05</v>
      </c>
      <c r="Q7" s="16">
        <v>15</v>
      </c>
      <c r="R7" s="15">
        <v>0.03</v>
      </c>
      <c r="S7" s="16">
        <v>18</v>
      </c>
      <c r="T7" s="15">
        <v>0.09</v>
      </c>
      <c r="U7" s="16">
        <v>12</v>
      </c>
    </row>
    <row r="8" spans="1:21" ht="15.75" thickBot="1" x14ac:dyDescent="0.3">
      <c r="A8" s="6" t="s">
        <v>5</v>
      </c>
      <c r="B8" s="11"/>
      <c r="C8" s="11"/>
      <c r="D8" s="11"/>
      <c r="E8" s="11"/>
      <c r="F8" s="11"/>
      <c r="G8" s="11"/>
      <c r="H8" s="11"/>
      <c r="I8" s="11"/>
      <c r="J8" s="11"/>
      <c r="K8" s="11"/>
      <c r="L8" s="11"/>
      <c r="M8" s="11"/>
      <c r="N8" s="11" t="s">
        <v>6</v>
      </c>
      <c r="O8" s="11" t="s">
        <v>6</v>
      </c>
      <c r="P8" s="10">
        <v>0.09</v>
      </c>
      <c r="Q8" s="11">
        <v>63</v>
      </c>
      <c r="R8" s="10">
        <v>0.03</v>
      </c>
      <c r="S8" s="11">
        <v>88</v>
      </c>
      <c r="T8" s="10">
        <v>0.04</v>
      </c>
      <c r="U8" s="11">
        <v>93</v>
      </c>
    </row>
  </sheetData>
  <sortState ref="A5:U8">
    <sortCondition ref="A1"/>
  </sortState>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45" bestFit="1" customWidth="1"/>
    <col min="2" max="2" width="12.7109375" bestFit="1" customWidth="1"/>
    <col min="7" max="7" width="5" bestFit="1" customWidth="1"/>
    <col min="8" max="8" width="3" bestFit="1" customWidth="1"/>
    <col min="9" max="9" width="5" bestFit="1" customWidth="1"/>
    <col min="10" max="10" width="3" bestFit="1" customWidth="1"/>
    <col min="11" max="11" width="5" bestFit="1" customWidth="1"/>
    <col min="12" max="12" width="2.42578125"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50</v>
      </c>
      <c r="C2" s="1"/>
    </row>
    <row r="3" spans="1:22" x14ac:dyDescent="0.25">
      <c r="A3" s="3"/>
      <c r="B3" s="7"/>
      <c r="C3" s="7"/>
      <c r="D3" s="7"/>
      <c r="E3" s="7"/>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c r="D4" s="8"/>
      <c r="E4" s="8"/>
      <c r="F4" s="8"/>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122</v>
      </c>
      <c r="B5" s="18" t="str">
        <f>HYPERLINK("#u54940000i!a1","Hoved institution")</f>
        <v>Hoved institution</v>
      </c>
      <c r="C5" s="16"/>
      <c r="D5" s="16"/>
      <c r="E5" s="16"/>
      <c r="F5" s="16"/>
      <c r="G5" s="16"/>
      <c r="H5" s="16"/>
      <c r="I5" s="16"/>
      <c r="J5" s="16"/>
      <c r="K5" s="16"/>
      <c r="L5" s="16"/>
      <c r="M5" s="16"/>
      <c r="N5" s="16"/>
      <c r="O5" s="16"/>
      <c r="P5" s="16"/>
      <c r="Q5" s="16"/>
      <c r="R5" s="16"/>
      <c r="S5" s="16"/>
      <c r="T5" s="16"/>
      <c r="U5" s="15">
        <v>0.22</v>
      </c>
      <c r="V5" s="16">
        <v>112</v>
      </c>
    </row>
    <row r="6" spans="1:22" ht="15.75" thickBot="1" x14ac:dyDescent="0.3">
      <c r="A6" s="6" t="s">
        <v>121</v>
      </c>
      <c r="B6" s="9" t="str">
        <f>HYPERLINK("#u51380000i!a1","Hoved institution")</f>
        <v>Hoved institution</v>
      </c>
      <c r="C6" s="11"/>
      <c r="D6" s="11"/>
      <c r="E6" s="11"/>
      <c r="F6" s="11"/>
      <c r="G6" s="10">
        <v>0.13</v>
      </c>
      <c r="H6" s="11">
        <v>30</v>
      </c>
      <c r="I6" s="10">
        <v>0.12</v>
      </c>
      <c r="J6" s="11">
        <v>38</v>
      </c>
      <c r="K6" s="11" t="s">
        <v>6</v>
      </c>
      <c r="L6" s="11" t="s">
        <v>6</v>
      </c>
      <c r="M6" s="10">
        <v>0.04</v>
      </c>
      <c r="N6" s="11">
        <v>64</v>
      </c>
      <c r="O6" s="10">
        <v>0.18</v>
      </c>
      <c r="P6" s="11">
        <v>60</v>
      </c>
      <c r="Q6" s="10">
        <v>0.39</v>
      </c>
      <c r="R6" s="11">
        <v>56</v>
      </c>
      <c r="S6" s="10">
        <v>0.24</v>
      </c>
      <c r="T6" s="11">
        <v>60</v>
      </c>
      <c r="U6" s="10">
        <v>0.21</v>
      </c>
      <c r="V6" s="11">
        <v>91</v>
      </c>
    </row>
  </sheetData>
  <sortState ref="A5:V6">
    <sortCondition ref="A1"/>
  </sortState>
  <pageMargins left="0.7" right="0.7" top="0.75" bottom="0.75" header="0.3" footer="0.3"/>
</worksheet>
</file>

<file path=xl/worksheets/sheet4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HYPERLINK("#u247!a1","Tilbage til Øvrige teknik, MVU")</f>
        <v>Tilbage til Øvrige teknik, MVU</v>
      </c>
    </row>
    <row r="2" spans="1:21" ht="15.75" thickBot="1" x14ac:dyDescent="0.3">
      <c r="A2" s="1" t="s">
        <v>179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23</v>
      </c>
      <c r="B5" s="13" t="s">
        <v>6</v>
      </c>
      <c r="C5" s="13" t="s">
        <v>6</v>
      </c>
      <c r="D5" s="12">
        <v>0.06</v>
      </c>
      <c r="E5" s="13">
        <v>13</v>
      </c>
      <c r="F5" s="12">
        <v>0.08</v>
      </c>
      <c r="G5" s="13">
        <v>22</v>
      </c>
      <c r="H5" s="12">
        <v>0.01</v>
      </c>
      <c r="I5" s="13">
        <v>21</v>
      </c>
      <c r="J5" s="12">
        <v>0.01</v>
      </c>
      <c r="K5" s="13">
        <v>32</v>
      </c>
      <c r="L5" s="12">
        <v>0.01</v>
      </c>
      <c r="M5" s="13">
        <v>24</v>
      </c>
      <c r="N5" s="12">
        <v>0</v>
      </c>
      <c r="O5" s="13">
        <v>31</v>
      </c>
      <c r="P5" s="12">
        <v>0.12</v>
      </c>
      <c r="Q5" s="13">
        <v>26</v>
      </c>
      <c r="R5" s="12">
        <v>0.03</v>
      </c>
      <c r="S5" s="13">
        <v>35</v>
      </c>
      <c r="T5" s="12">
        <v>0.03</v>
      </c>
      <c r="U5" s="13">
        <v>28</v>
      </c>
    </row>
    <row r="6" spans="1:21" x14ac:dyDescent="0.25">
      <c r="A6" t="s">
        <v>28</v>
      </c>
      <c r="B6" s="13" t="s">
        <v>6</v>
      </c>
      <c r="C6" s="13" t="s">
        <v>6</v>
      </c>
      <c r="D6" s="12">
        <v>0.18</v>
      </c>
      <c r="E6" s="13">
        <v>12</v>
      </c>
      <c r="F6" s="12">
        <v>0.08</v>
      </c>
      <c r="G6" s="13">
        <v>16</v>
      </c>
      <c r="H6" s="12">
        <v>0.01</v>
      </c>
      <c r="I6" s="13">
        <v>17</v>
      </c>
      <c r="J6" s="12">
        <v>0.1</v>
      </c>
      <c r="K6" s="13">
        <v>10</v>
      </c>
      <c r="L6" s="12">
        <v>0.02</v>
      </c>
      <c r="M6" s="13">
        <v>25</v>
      </c>
      <c r="N6" s="13"/>
      <c r="O6" s="13"/>
      <c r="P6" s="13"/>
      <c r="Q6" s="13"/>
      <c r="R6" s="13"/>
      <c r="S6" s="13"/>
      <c r="T6" s="13"/>
      <c r="U6" s="13"/>
    </row>
    <row r="7" spans="1:21" x14ac:dyDescent="0.25">
      <c r="A7" t="s">
        <v>30</v>
      </c>
      <c r="B7" s="13" t="s">
        <v>6</v>
      </c>
      <c r="C7" s="13" t="s">
        <v>6</v>
      </c>
      <c r="D7" s="12">
        <v>0.01</v>
      </c>
      <c r="E7" s="13">
        <v>20</v>
      </c>
      <c r="F7" s="12">
        <v>0.04</v>
      </c>
      <c r="G7" s="13">
        <v>37</v>
      </c>
      <c r="H7" s="12">
        <v>0.01</v>
      </c>
      <c r="I7" s="13">
        <v>51</v>
      </c>
      <c r="J7" s="12">
        <v>0.01</v>
      </c>
      <c r="K7" s="13">
        <v>13</v>
      </c>
      <c r="L7" s="12">
        <v>0</v>
      </c>
      <c r="M7" s="13">
        <v>37</v>
      </c>
      <c r="N7" s="13" t="s">
        <v>6</v>
      </c>
      <c r="O7" s="13" t="s">
        <v>6</v>
      </c>
      <c r="P7" s="13"/>
      <c r="Q7" s="13"/>
      <c r="R7" s="13"/>
      <c r="S7" s="13"/>
      <c r="T7" s="13"/>
      <c r="U7" s="13"/>
    </row>
    <row r="8" spans="1:21" x14ac:dyDescent="0.25">
      <c r="A8" t="s">
        <v>39</v>
      </c>
      <c r="B8" s="12">
        <v>0.09</v>
      </c>
      <c r="C8" s="13">
        <v>12</v>
      </c>
      <c r="D8" s="12">
        <v>0.16</v>
      </c>
      <c r="E8" s="13">
        <v>10</v>
      </c>
      <c r="F8" s="13" t="s">
        <v>6</v>
      </c>
      <c r="G8" s="13" t="s">
        <v>6</v>
      </c>
      <c r="H8" s="12">
        <v>0</v>
      </c>
      <c r="I8" s="13">
        <v>27</v>
      </c>
      <c r="J8" s="12">
        <v>0.01</v>
      </c>
      <c r="K8" s="13">
        <v>17</v>
      </c>
      <c r="L8" s="12">
        <v>0</v>
      </c>
      <c r="M8" s="13">
        <v>21</v>
      </c>
      <c r="N8" s="13" t="s">
        <v>6</v>
      </c>
      <c r="O8" s="13" t="s">
        <v>6</v>
      </c>
      <c r="P8" s="13"/>
      <c r="Q8" s="13"/>
      <c r="R8" s="13"/>
      <c r="S8" s="13"/>
      <c r="T8" s="13"/>
      <c r="U8" s="13"/>
    </row>
    <row r="9" spans="1:21" x14ac:dyDescent="0.25">
      <c r="A9" t="s">
        <v>41</v>
      </c>
      <c r="B9" s="13" t="s">
        <v>6</v>
      </c>
      <c r="C9" s="13" t="s">
        <v>6</v>
      </c>
      <c r="D9" s="12">
        <v>0.03</v>
      </c>
      <c r="E9" s="13">
        <v>15</v>
      </c>
      <c r="F9" s="12">
        <v>0.04</v>
      </c>
      <c r="G9" s="13">
        <v>26</v>
      </c>
      <c r="H9" s="12">
        <v>0.04</v>
      </c>
      <c r="I9" s="13">
        <v>38</v>
      </c>
      <c r="J9" s="12">
        <v>0.01</v>
      </c>
      <c r="K9" s="13">
        <v>13</v>
      </c>
      <c r="L9" s="12">
        <v>0.02</v>
      </c>
      <c r="M9" s="13">
        <v>35</v>
      </c>
      <c r="N9" s="12">
        <v>0.01</v>
      </c>
      <c r="O9" s="13">
        <v>21</v>
      </c>
      <c r="P9" s="13"/>
      <c r="Q9" s="13"/>
      <c r="R9" s="13"/>
      <c r="S9" s="13"/>
      <c r="T9" s="13"/>
      <c r="U9" s="13"/>
    </row>
    <row r="10" spans="1:21" x14ac:dyDescent="0.25">
      <c r="A10" s="14" t="s">
        <v>42</v>
      </c>
      <c r="B10" s="16" t="s">
        <v>6</v>
      </c>
      <c r="C10" s="16" t="s">
        <v>6</v>
      </c>
      <c r="D10" s="15">
        <v>0.08</v>
      </c>
      <c r="E10" s="16">
        <v>21</v>
      </c>
      <c r="F10" s="15">
        <v>7.0000000000000007E-2</v>
      </c>
      <c r="G10" s="16">
        <v>32</v>
      </c>
      <c r="H10" s="15">
        <v>0.03</v>
      </c>
      <c r="I10" s="16">
        <v>48</v>
      </c>
      <c r="J10" s="15">
        <v>0.03</v>
      </c>
      <c r="K10" s="16">
        <v>24</v>
      </c>
      <c r="L10" s="15">
        <v>0</v>
      </c>
      <c r="M10" s="16">
        <v>57</v>
      </c>
      <c r="N10" s="15">
        <v>0.01</v>
      </c>
      <c r="O10" s="16">
        <v>29</v>
      </c>
      <c r="P10" s="16"/>
      <c r="Q10" s="16"/>
      <c r="R10" s="16"/>
      <c r="S10" s="16"/>
      <c r="T10" s="16"/>
      <c r="U10" s="16"/>
    </row>
    <row r="11" spans="1:21" ht="15.75" thickBot="1" x14ac:dyDescent="0.3">
      <c r="A11" s="6" t="s">
        <v>5</v>
      </c>
      <c r="B11" s="11" t="s">
        <v>6</v>
      </c>
      <c r="C11" s="11" t="s">
        <v>6</v>
      </c>
      <c r="D11" s="10">
        <v>0.05</v>
      </c>
      <c r="E11" s="11">
        <v>25</v>
      </c>
      <c r="F11" s="10">
        <v>0.02</v>
      </c>
      <c r="G11" s="11">
        <v>48</v>
      </c>
      <c r="H11" s="10">
        <v>0.01</v>
      </c>
      <c r="I11" s="11">
        <v>50</v>
      </c>
      <c r="J11" s="10">
        <v>0.02</v>
      </c>
      <c r="K11" s="11">
        <v>23</v>
      </c>
      <c r="L11" s="10">
        <v>0.04</v>
      </c>
      <c r="M11" s="11">
        <v>49</v>
      </c>
      <c r="N11" s="10">
        <v>0.04</v>
      </c>
      <c r="O11" s="11">
        <v>68</v>
      </c>
      <c r="P11" s="11"/>
      <c r="Q11" s="11"/>
      <c r="R11" s="11" t="s">
        <v>6</v>
      </c>
      <c r="S11" s="11" t="s">
        <v>6</v>
      </c>
      <c r="T11" s="11"/>
      <c r="U11" s="11"/>
    </row>
  </sheetData>
  <sortState ref="A5:U11">
    <sortCondition ref="A1"/>
  </sortState>
  <pageMargins left="0.7" right="0.7" top="0.75" bottom="0.75" header="0.3" footer="0.3"/>
</worksheet>
</file>

<file path=xl/worksheets/sheet4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HYPERLINK("#u247!a1","Tilbage til Øvrige teknik, MVU")</f>
        <v>Tilbage til Øvrige teknik, MVU</v>
      </c>
    </row>
    <row r="2" spans="1:21" ht="15.75" thickBot="1" x14ac:dyDescent="0.3">
      <c r="A2" s="1" t="s">
        <v>178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18</v>
      </c>
      <c r="B5" s="13"/>
      <c r="C5" s="13"/>
      <c r="D5" s="13"/>
      <c r="E5" s="13"/>
      <c r="F5" s="13"/>
      <c r="G5" s="13"/>
      <c r="H5" s="13"/>
      <c r="I5" s="13"/>
      <c r="J5" s="13"/>
      <c r="K5" s="13"/>
      <c r="L5" s="13"/>
      <c r="M5" s="13"/>
      <c r="N5" s="13" t="s">
        <v>6</v>
      </c>
      <c r="O5" s="13" t="s">
        <v>6</v>
      </c>
      <c r="P5" s="13" t="s">
        <v>6</v>
      </c>
      <c r="Q5" s="13" t="s">
        <v>6</v>
      </c>
      <c r="R5" s="13"/>
      <c r="S5" s="13"/>
      <c r="T5" s="13" t="s">
        <v>6</v>
      </c>
      <c r="U5" s="13" t="s">
        <v>6</v>
      </c>
    </row>
    <row r="6" spans="1:21" x14ac:dyDescent="0.25">
      <c r="A6" t="s">
        <v>19</v>
      </c>
      <c r="B6" s="13"/>
      <c r="C6" s="13"/>
      <c r="D6" s="13"/>
      <c r="E6" s="13"/>
      <c r="F6" s="13"/>
      <c r="G6" s="13"/>
      <c r="H6" s="13"/>
      <c r="I6" s="13"/>
      <c r="J6" s="13"/>
      <c r="K6" s="13"/>
      <c r="L6" s="13"/>
      <c r="M6" s="13"/>
      <c r="N6" s="13"/>
      <c r="O6" s="13"/>
      <c r="P6" s="12">
        <v>0.28000000000000003</v>
      </c>
      <c r="Q6" s="13">
        <v>46</v>
      </c>
      <c r="R6" s="12">
        <v>0.25</v>
      </c>
      <c r="S6" s="13">
        <v>45</v>
      </c>
      <c r="T6" s="12">
        <v>0.13</v>
      </c>
      <c r="U6" s="13">
        <v>32</v>
      </c>
    </row>
    <row r="7" spans="1:21" x14ac:dyDescent="0.25">
      <c r="A7" t="s">
        <v>20</v>
      </c>
      <c r="B7" s="13"/>
      <c r="C7" s="13"/>
      <c r="D7" s="13"/>
      <c r="E7" s="13"/>
      <c r="F7" s="13"/>
      <c r="G7" s="13"/>
      <c r="H7" s="13"/>
      <c r="I7" s="13"/>
      <c r="J7" s="13"/>
      <c r="K7" s="13"/>
      <c r="L7" s="13"/>
      <c r="M7" s="13"/>
      <c r="N7" s="13"/>
      <c r="O7" s="13"/>
      <c r="P7" s="13" t="s">
        <v>6</v>
      </c>
      <c r="Q7" s="13" t="s">
        <v>6</v>
      </c>
      <c r="R7" s="13" t="s">
        <v>6</v>
      </c>
      <c r="S7" s="13" t="s">
        <v>6</v>
      </c>
      <c r="T7" s="13" t="s">
        <v>6</v>
      </c>
      <c r="U7" s="13" t="s">
        <v>6</v>
      </c>
    </row>
    <row r="8" spans="1:21" x14ac:dyDescent="0.25">
      <c r="A8" t="s">
        <v>15</v>
      </c>
      <c r="B8" s="13"/>
      <c r="C8" s="13"/>
      <c r="D8" s="13"/>
      <c r="E8" s="13"/>
      <c r="F8" s="13"/>
      <c r="G8" s="13"/>
      <c r="H8" s="13"/>
      <c r="I8" s="13"/>
      <c r="J8" s="13" t="s">
        <v>6</v>
      </c>
      <c r="K8" s="13" t="s">
        <v>6</v>
      </c>
      <c r="L8" s="13"/>
      <c r="M8" s="13"/>
      <c r="N8" s="13" t="s">
        <v>6</v>
      </c>
      <c r="O8" s="13" t="s">
        <v>6</v>
      </c>
      <c r="P8" s="12">
        <v>0.43</v>
      </c>
      <c r="Q8" s="13">
        <v>12</v>
      </c>
      <c r="R8" s="13" t="s">
        <v>6</v>
      </c>
      <c r="S8" s="13" t="s">
        <v>6</v>
      </c>
      <c r="T8" s="13" t="s">
        <v>6</v>
      </c>
      <c r="U8" s="13" t="s">
        <v>6</v>
      </c>
    </row>
    <row r="9" spans="1:21" x14ac:dyDescent="0.25">
      <c r="A9" t="s">
        <v>22</v>
      </c>
      <c r="B9" s="13"/>
      <c r="C9" s="13"/>
      <c r="D9" s="13"/>
      <c r="E9" s="13"/>
      <c r="F9" s="13"/>
      <c r="G9" s="13"/>
      <c r="H9" s="13"/>
      <c r="I9" s="13"/>
      <c r="J9" s="13"/>
      <c r="K9" s="13"/>
      <c r="L9" s="13"/>
      <c r="M9" s="13"/>
      <c r="N9" s="13"/>
      <c r="O9" s="13"/>
      <c r="P9" s="12">
        <v>0.38</v>
      </c>
      <c r="Q9" s="13">
        <v>40</v>
      </c>
      <c r="R9" s="12">
        <v>0.21</v>
      </c>
      <c r="S9" s="13">
        <v>82</v>
      </c>
      <c r="T9" s="12">
        <v>0.18</v>
      </c>
      <c r="U9" s="13">
        <v>75</v>
      </c>
    </row>
    <row r="10" spans="1:21" x14ac:dyDescent="0.25">
      <c r="A10" t="s">
        <v>26</v>
      </c>
      <c r="B10" s="13"/>
      <c r="C10" s="13"/>
      <c r="D10" s="13"/>
      <c r="E10" s="13"/>
      <c r="F10" s="13"/>
      <c r="G10" s="13"/>
      <c r="H10" s="13"/>
      <c r="I10" s="13"/>
      <c r="J10" s="13"/>
      <c r="K10" s="13"/>
      <c r="L10" s="12">
        <v>0.03</v>
      </c>
      <c r="M10" s="13">
        <v>281</v>
      </c>
      <c r="N10" s="12">
        <v>0.12</v>
      </c>
      <c r="O10" s="13">
        <v>242</v>
      </c>
      <c r="P10" s="12">
        <v>0.18</v>
      </c>
      <c r="Q10" s="13">
        <v>246</v>
      </c>
      <c r="R10" s="12">
        <v>0.17</v>
      </c>
      <c r="S10" s="13">
        <v>258</v>
      </c>
      <c r="T10" s="12">
        <v>0.1</v>
      </c>
      <c r="U10" s="13">
        <v>306</v>
      </c>
    </row>
    <row r="11" spans="1:21" x14ac:dyDescent="0.25">
      <c r="A11" t="s">
        <v>36</v>
      </c>
      <c r="B11" s="13"/>
      <c r="C11" s="13"/>
      <c r="D11" s="13"/>
      <c r="E11" s="13"/>
      <c r="F11" s="13"/>
      <c r="G11" s="13"/>
      <c r="H11" s="13"/>
      <c r="I11" s="13"/>
      <c r="J11" s="13"/>
      <c r="K11" s="13"/>
      <c r="L11" s="13"/>
      <c r="M11" s="13"/>
      <c r="N11" s="13"/>
      <c r="O11" s="13"/>
      <c r="P11" s="12">
        <v>0.23</v>
      </c>
      <c r="Q11" s="13">
        <v>84</v>
      </c>
      <c r="R11" s="12">
        <v>0.16</v>
      </c>
      <c r="S11" s="13">
        <v>109</v>
      </c>
      <c r="T11" s="12">
        <v>0.17</v>
      </c>
      <c r="U11" s="13">
        <v>69</v>
      </c>
    </row>
    <row r="12" spans="1:21" x14ac:dyDescent="0.25">
      <c r="A12" t="s">
        <v>37</v>
      </c>
      <c r="B12" s="12">
        <v>0.08</v>
      </c>
      <c r="C12" s="13">
        <v>25</v>
      </c>
      <c r="D12" s="12">
        <v>0.08</v>
      </c>
      <c r="E12" s="13">
        <v>205</v>
      </c>
      <c r="F12" s="12">
        <v>0.05</v>
      </c>
      <c r="G12" s="13">
        <v>257</v>
      </c>
      <c r="H12" s="12">
        <v>0.02</v>
      </c>
      <c r="I12" s="13">
        <v>217</v>
      </c>
      <c r="J12" s="12">
        <v>0.02</v>
      </c>
      <c r="K12" s="13">
        <v>226</v>
      </c>
      <c r="L12" s="12">
        <v>0.03</v>
      </c>
      <c r="M12" s="13">
        <v>238</v>
      </c>
      <c r="N12" s="12">
        <v>0</v>
      </c>
      <c r="O12" s="13">
        <v>63</v>
      </c>
      <c r="P12" s="12">
        <v>0.11</v>
      </c>
      <c r="Q12" s="13">
        <v>416</v>
      </c>
      <c r="R12" s="12">
        <v>0.12</v>
      </c>
      <c r="S12" s="13">
        <v>340</v>
      </c>
      <c r="T12" s="12">
        <v>7.0000000000000007E-2</v>
      </c>
      <c r="U12" s="13">
        <v>485</v>
      </c>
    </row>
    <row r="13" spans="1:21" ht="15.75" thickBot="1" x14ac:dyDescent="0.3">
      <c r="A13" s="6" t="s">
        <v>42</v>
      </c>
      <c r="B13" s="10">
        <v>0.14000000000000001</v>
      </c>
      <c r="C13" s="11">
        <v>42</v>
      </c>
      <c r="D13" s="10">
        <v>0.09</v>
      </c>
      <c r="E13" s="11">
        <v>289</v>
      </c>
      <c r="F13" s="10">
        <v>0.05</v>
      </c>
      <c r="G13" s="11">
        <v>415</v>
      </c>
      <c r="H13" s="10">
        <v>0.02</v>
      </c>
      <c r="I13" s="11">
        <v>440</v>
      </c>
      <c r="J13" s="10">
        <v>0.03</v>
      </c>
      <c r="K13" s="11">
        <v>381</v>
      </c>
      <c r="L13" s="10">
        <v>0.02</v>
      </c>
      <c r="M13" s="11">
        <v>236</v>
      </c>
      <c r="N13" s="10">
        <v>0.11</v>
      </c>
      <c r="O13" s="11">
        <v>514</v>
      </c>
      <c r="P13" s="11" t="s">
        <v>6</v>
      </c>
      <c r="Q13" s="11" t="s">
        <v>6</v>
      </c>
      <c r="R13" s="11" t="s">
        <v>6</v>
      </c>
      <c r="S13" s="11" t="s">
        <v>6</v>
      </c>
      <c r="T13" s="11"/>
      <c r="U13" s="11"/>
    </row>
  </sheetData>
  <sortState ref="A5:U13">
    <sortCondition ref="A1"/>
  </sortState>
  <pageMargins left="0.7" right="0.7" top="0.75" bottom="0.75" header="0.3" footer="0.3"/>
</worksheet>
</file>

<file path=xl/worksheets/sheet4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5" x14ac:dyDescent="0.25"/>
  <cols>
    <col min="1" max="1" width="41.140625" bestFit="1" customWidth="1"/>
    <col min="2" max="2" width="5" bestFit="1" customWidth="1"/>
    <col min="3" max="3" width="3" bestFit="1" customWidth="1"/>
    <col min="4" max="4" width="5" bestFit="1" customWidth="1"/>
    <col min="5" max="5" width="2.42578125" bestFit="1" customWidth="1"/>
  </cols>
  <sheetData>
    <row r="1" spans="1:5" x14ac:dyDescent="0.25">
      <c r="A1" s="2" t="str">
        <f>HYPERLINK("#u247!a1","Tilbage til Øvrige teknik, MVU")</f>
        <v>Tilbage til Øvrige teknik, MVU</v>
      </c>
    </row>
    <row r="2" spans="1:5" ht="15.75" thickBot="1" x14ac:dyDescent="0.3">
      <c r="A2" s="1" t="s">
        <v>177</v>
      </c>
      <c r="B2" s="1"/>
    </row>
    <row r="3" spans="1:5" x14ac:dyDescent="0.25">
      <c r="A3" s="3"/>
      <c r="B3" s="7">
        <v>2002</v>
      </c>
      <c r="C3" s="7"/>
      <c r="D3" s="7">
        <v>2003</v>
      </c>
      <c r="E3" s="7"/>
    </row>
    <row r="4" spans="1:5" x14ac:dyDescent="0.25">
      <c r="A4" s="4"/>
      <c r="B4" s="8" t="s">
        <v>1</v>
      </c>
      <c r="C4" s="8" t="s">
        <v>2</v>
      </c>
      <c r="D4" s="8" t="s">
        <v>1</v>
      </c>
      <c r="E4" s="8" t="s">
        <v>2</v>
      </c>
    </row>
    <row r="5" spans="1:5" x14ac:dyDescent="0.25">
      <c r="A5" t="s">
        <v>37</v>
      </c>
      <c r="B5" s="12">
        <v>0.03</v>
      </c>
      <c r="C5" s="13">
        <v>83</v>
      </c>
      <c r="D5" s="13"/>
      <c r="E5" s="13"/>
    </row>
    <row r="6" spans="1:5" ht="15.75" thickBot="1" x14ac:dyDescent="0.3">
      <c r="A6" s="6" t="s">
        <v>42</v>
      </c>
      <c r="B6" s="10">
        <v>0.08</v>
      </c>
      <c r="C6" s="11">
        <v>84</v>
      </c>
      <c r="D6" s="11" t="s">
        <v>6</v>
      </c>
      <c r="E6" s="11" t="s">
        <v>6</v>
      </c>
    </row>
  </sheetData>
  <sortState ref="A5:E6">
    <sortCondition ref="A1"/>
  </sortState>
  <pageMargins left="0.7" right="0.7" top="0.75" bottom="0.75" header="0.3" footer="0.3"/>
</worksheet>
</file>

<file path=xl/worksheets/sheet4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41.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s>
  <sheetData>
    <row r="1" spans="1:9" x14ac:dyDescent="0.25">
      <c r="A1" s="2" t="str">
        <f>HYPERLINK("#u246!a1","Tilbage til Øvrige sundhed, MVU")</f>
        <v>Tilbage til Øvrige sundhed, MVU</v>
      </c>
    </row>
    <row r="2" spans="1:9" ht="15.75" thickBot="1" x14ac:dyDescent="0.3">
      <c r="A2" s="1" t="s">
        <v>176</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ht="15.75" thickBot="1" x14ac:dyDescent="0.3">
      <c r="A5" s="6" t="s">
        <v>37</v>
      </c>
      <c r="B5" s="10">
        <v>0.09</v>
      </c>
      <c r="C5" s="11">
        <v>25</v>
      </c>
      <c r="D5" s="10">
        <v>0.02</v>
      </c>
      <c r="E5" s="11">
        <v>24</v>
      </c>
      <c r="F5" s="10">
        <v>0.09</v>
      </c>
      <c r="G5" s="11">
        <v>24</v>
      </c>
      <c r="H5" s="10">
        <v>0.02</v>
      </c>
      <c r="I5" s="11">
        <v>25</v>
      </c>
    </row>
  </sheetData>
  <sortState ref="A5:I5">
    <sortCondition ref="A1"/>
  </sortState>
  <pageMargins left="0.7" right="0.7" top="0.75" bottom="0.75" header="0.3" footer="0.3"/>
</worksheet>
</file>

<file path=xl/worksheets/sheet4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0.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175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0.02</v>
      </c>
      <c r="C5" s="16">
        <v>44</v>
      </c>
      <c r="D5" s="15">
        <v>0.09</v>
      </c>
      <c r="E5" s="16">
        <v>50</v>
      </c>
      <c r="F5" s="15">
        <v>0.08</v>
      </c>
      <c r="G5" s="16">
        <v>37</v>
      </c>
      <c r="H5" s="15">
        <v>7.0000000000000007E-2</v>
      </c>
      <c r="I5" s="16">
        <v>49</v>
      </c>
      <c r="J5" s="15">
        <v>0.09</v>
      </c>
      <c r="K5" s="16">
        <v>47</v>
      </c>
      <c r="L5" s="15">
        <v>0.02</v>
      </c>
      <c r="M5" s="16">
        <v>61</v>
      </c>
      <c r="N5" s="15">
        <v>0.03</v>
      </c>
      <c r="O5" s="16">
        <v>41</v>
      </c>
      <c r="P5" s="15">
        <v>0.08</v>
      </c>
      <c r="Q5" s="16">
        <v>56</v>
      </c>
      <c r="R5" s="15">
        <v>0.12</v>
      </c>
      <c r="S5" s="16">
        <v>49</v>
      </c>
      <c r="T5" s="15">
        <v>0.23</v>
      </c>
      <c r="U5" s="16">
        <v>55</v>
      </c>
    </row>
    <row r="6" spans="1:21" ht="15.75" thickBot="1" x14ac:dyDescent="0.3">
      <c r="A6" s="6" t="s">
        <v>7</v>
      </c>
      <c r="B6" s="10">
        <v>7.0000000000000007E-2</v>
      </c>
      <c r="C6" s="11">
        <v>50</v>
      </c>
      <c r="D6" s="10">
        <v>0.06</v>
      </c>
      <c r="E6" s="11">
        <v>37</v>
      </c>
      <c r="F6" s="10">
        <v>7.0000000000000007E-2</v>
      </c>
      <c r="G6" s="11">
        <v>56</v>
      </c>
      <c r="H6" s="10">
        <v>0.09</v>
      </c>
      <c r="I6" s="11">
        <v>53</v>
      </c>
      <c r="J6" s="10">
        <v>0.1</v>
      </c>
      <c r="K6" s="11">
        <v>64</v>
      </c>
      <c r="L6" s="10">
        <v>0.02</v>
      </c>
      <c r="M6" s="11">
        <v>52</v>
      </c>
      <c r="N6" s="10">
        <v>0.04</v>
      </c>
      <c r="O6" s="11">
        <v>57</v>
      </c>
      <c r="P6" s="10">
        <v>7.0000000000000007E-2</v>
      </c>
      <c r="Q6" s="11">
        <v>63</v>
      </c>
      <c r="R6" s="10">
        <v>0.05</v>
      </c>
      <c r="S6" s="11">
        <v>53</v>
      </c>
      <c r="T6" s="10">
        <v>0.16</v>
      </c>
      <c r="U6" s="11">
        <v>51</v>
      </c>
    </row>
  </sheetData>
  <sortState ref="A5:U6">
    <sortCondition ref="A1"/>
  </sortState>
  <pageMargins left="0.7" right="0.7" top="0.75" bottom="0.75" header="0.3" footer="0.3"/>
</worksheet>
</file>

<file path=xl/worksheets/sheet4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8" max="8" width="5" bestFit="1" customWidth="1"/>
    <col min="9" max="9" width="2.42578125" bestFit="1" customWidth="1"/>
  </cols>
  <sheetData>
    <row r="1" spans="1:9" x14ac:dyDescent="0.25">
      <c r="A1" s="2" t="str">
        <f>HYPERLINK("#u246!a1","Tilbage til Øvrige sundhed, MVU")</f>
        <v>Tilbage til Øvrige sundhed, MVU</v>
      </c>
    </row>
    <row r="2" spans="1:9" ht="15.75" thickBot="1" x14ac:dyDescent="0.3">
      <c r="A2" s="1" t="s">
        <v>174</v>
      </c>
      <c r="B2" s="1"/>
    </row>
    <row r="3" spans="1:9" x14ac:dyDescent="0.25">
      <c r="A3" s="3"/>
      <c r="B3" s="7">
        <v>2002</v>
      </c>
      <c r="C3" s="7"/>
      <c r="D3" s="7">
        <v>2003</v>
      </c>
      <c r="E3" s="7"/>
      <c r="F3" s="7">
        <v>2004</v>
      </c>
      <c r="G3" s="7"/>
      <c r="H3" s="7">
        <v>2005</v>
      </c>
      <c r="I3" s="7"/>
    </row>
    <row r="4" spans="1:9" x14ac:dyDescent="0.25">
      <c r="A4" s="4"/>
      <c r="B4" s="8" t="s">
        <v>1</v>
      </c>
      <c r="C4" s="8" t="s">
        <v>2</v>
      </c>
      <c r="D4" s="8" t="s">
        <v>1</v>
      </c>
      <c r="E4" s="8" t="s">
        <v>2</v>
      </c>
      <c r="F4" s="8" t="s">
        <v>1</v>
      </c>
      <c r="G4" s="8" t="s">
        <v>2</v>
      </c>
      <c r="H4" s="8" t="s">
        <v>1</v>
      </c>
      <c r="I4" s="8" t="s">
        <v>2</v>
      </c>
    </row>
    <row r="5" spans="1:9" x14ac:dyDescent="0.25">
      <c r="A5" t="s">
        <v>32</v>
      </c>
      <c r="B5" s="12">
        <v>0.01</v>
      </c>
      <c r="C5" s="13">
        <v>87</v>
      </c>
      <c r="D5" s="12">
        <v>0.01</v>
      </c>
      <c r="E5" s="13">
        <v>80</v>
      </c>
      <c r="F5" s="13" t="s">
        <v>6</v>
      </c>
      <c r="G5" s="13" t="s">
        <v>6</v>
      </c>
      <c r="H5" s="13" t="s">
        <v>6</v>
      </c>
      <c r="I5" s="13" t="s">
        <v>6</v>
      </c>
    </row>
    <row r="6" spans="1:9" ht="15.75" thickBot="1" x14ac:dyDescent="0.3">
      <c r="A6" s="6" t="s">
        <v>37</v>
      </c>
      <c r="B6" s="10">
        <v>0</v>
      </c>
      <c r="C6" s="11">
        <v>65</v>
      </c>
      <c r="D6" s="10">
        <v>0</v>
      </c>
      <c r="E6" s="11">
        <v>62</v>
      </c>
      <c r="F6" s="11" t="s">
        <v>6</v>
      </c>
      <c r="G6" s="11" t="s">
        <v>6</v>
      </c>
      <c r="H6" s="11"/>
      <c r="I6" s="11"/>
    </row>
  </sheetData>
  <sortState ref="A5:I6">
    <sortCondition ref="A1"/>
  </sortState>
  <pageMargins left="0.7" right="0.7" top="0.75" bottom="0.75" header="0.3" footer="0.3"/>
</worksheet>
</file>

<file path=xl/worksheets/sheet4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42578125"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173</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x14ac:dyDescent="0.25">
      <c r="A5" t="s">
        <v>16</v>
      </c>
      <c r="B5" s="13"/>
      <c r="C5" s="13"/>
      <c r="D5" s="13"/>
      <c r="E5" s="13"/>
      <c r="F5" s="13"/>
      <c r="G5" s="13"/>
      <c r="H5" s="13"/>
      <c r="I5" s="13"/>
      <c r="J5" s="13"/>
      <c r="K5" s="13"/>
      <c r="L5" s="13"/>
      <c r="M5" s="13"/>
      <c r="N5" s="13"/>
      <c r="O5" s="13"/>
      <c r="P5" s="13"/>
      <c r="Q5" s="13"/>
      <c r="R5" s="13"/>
      <c r="S5" s="13"/>
      <c r="T5" s="12">
        <v>0.11</v>
      </c>
      <c r="U5" s="13">
        <v>46</v>
      </c>
    </row>
    <row r="6" spans="1:21" ht="15.75" thickBot="1" x14ac:dyDescent="0.3">
      <c r="A6" s="6" t="s">
        <v>26</v>
      </c>
      <c r="B6" s="11"/>
      <c r="C6" s="11"/>
      <c r="D6" s="11"/>
      <c r="E6" s="11"/>
      <c r="F6" s="11"/>
      <c r="G6" s="11"/>
      <c r="H6" s="11"/>
      <c r="I6" s="11"/>
      <c r="J6" s="11"/>
      <c r="K6" s="11"/>
      <c r="L6" s="11"/>
      <c r="M6" s="11"/>
      <c r="N6" s="11"/>
      <c r="O6" s="11"/>
      <c r="P6" s="11"/>
      <c r="Q6" s="11"/>
      <c r="R6" s="11"/>
      <c r="S6" s="11"/>
      <c r="T6" s="10">
        <v>0.18</v>
      </c>
      <c r="U6" s="11">
        <v>29</v>
      </c>
    </row>
  </sheetData>
  <sortState ref="A5:U6">
    <sortCondition ref="A1"/>
  </sortState>
  <pageMargins left="0.7" right="0.7" top="0.75" bottom="0.75" header="0.3" footer="0.3"/>
</worksheet>
</file>

<file path=xl/worksheets/sheet4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172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32</v>
      </c>
      <c r="B5" s="12">
        <v>0.03</v>
      </c>
      <c r="C5" s="13">
        <v>23</v>
      </c>
      <c r="D5" s="12">
        <v>0.01</v>
      </c>
      <c r="E5" s="13">
        <v>43</v>
      </c>
      <c r="F5" s="12">
        <v>0</v>
      </c>
      <c r="G5" s="13">
        <v>32</v>
      </c>
      <c r="H5" s="12">
        <v>0.01</v>
      </c>
      <c r="I5" s="13">
        <v>54</v>
      </c>
      <c r="J5" s="12">
        <v>0</v>
      </c>
      <c r="K5" s="13">
        <v>46</v>
      </c>
      <c r="L5" s="12">
        <v>0</v>
      </c>
      <c r="M5" s="13">
        <v>57</v>
      </c>
      <c r="N5" s="12">
        <v>0</v>
      </c>
      <c r="O5" s="13">
        <v>55</v>
      </c>
      <c r="P5" s="12">
        <v>0.04</v>
      </c>
      <c r="Q5" s="13">
        <v>50</v>
      </c>
      <c r="R5" s="12">
        <v>7.0000000000000007E-2</v>
      </c>
      <c r="S5" s="13">
        <v>63</v>
      </c>
      <c r="T5" s="12">
        <v>7.0000000000000007E-2</v>
      </c>
      <c r="U5" s="13">
        <v>52</v>
      </c>
    </row>
    <row r="6" spans="1:21" x14ac:dyDescent="0.25">
      <c r="A6" t="s">
        <v>34</v>
      </c>
      <c r="B6" s="13"/>
      <c r="C6" s="13"/>
      <c r="D6" s="13"/>
      <c r="E6" s="13"/>
      <c r="F6" s="13"/>
      <c r="G6" s="13"/>
      <c r="H6" s="13"/>
      <c r="I6" s="13"/>
      <c r="J6" s="13"/>
      <c r="K6" s="13"/>
      <c r="L6" s="13"/>
      <c r="M6" s="13"/>
      <c r="N6" s="13"/>
      <c r="O6" s="13"/>
      <c r="P6" s="12">
        <v>0.01</v>
      </c>
      <c r="Q6" s="13">
        <v>41</v>
      </c>
      <c r="R6" s="12">
        <v>0.08</v>
      </c>
      <c r="S6" s="13">
        <v>52</v>
      </c>
      <c r="T6" s="12">
        <v>0.05</v>
      </c>
      <c r="U6" s="13">
        <v>48</v>
      </c>
    </row>
    <row r="7" spans="1:21" ht="15.75" thickBot="1" x14ac:dyDescent="0.3">
      <c r="A7" s="6" t="s">
        <v>36</v>
      </c>
      <c r="B7" s="10">
        <v>0</v>
      </c>
      <c r="C7" s="11">
        <v>17</v>
      </c>
      <c r="D7" s="10">
        <v>0.01</v>
      </c>
      <c r="E7" s="11">
        <v>39</v>
      </c>
      <c r="F7" s="10">
        <v>0.03</v>
      </c>
      <c r="G7" s="11">
        <v>28</v>
      </c>
      <c r="H7" s="10">
        <v>0.02</v>
      </c>
      <c r="I7" s="11">
        <v>26</v>
      </c>
      <c r="J7" s="10">
        <v>0</v>
      </c>
      <c r="K7" s="11">
        <v>44</v>
      </c>
      <c r="L7" s="10">
        <v>0</v>
      </c>
      <c r="M7" s="11">
        <v>45</v>
      </c>
      <c r="N7" s="10">
        <v>0.01</v>
      </c>
      <c r="O7" s="11">
        <v>48</v>
      </c>
      <c r="P7" s="10">
        <v>7.0000000000000007E-2</v>
      </c>
      <c r="Q7" s="11">
        <v>40</v>
      </c>
      <c r="R7" s="10">
        <v>0.11</v>
      </c>
      <c r="S7" s="11">
        <v>45</v>
      </c>
      <c r="T7" s="10">
        <v>0.06</v>
      </c>
      <c r="U7" s="11">
        <v>47</v>
      </c>
    </row>
  </sheetData>
  <sortState ref="A5:U7">
    <sortCondition ref="A1"/>
  </sortState>
  <pageMargins left="0.7" right="0.7" top="0.75" bottom="0.75" header="0.3" footer="0.3"/>
</worksheet>
</file>

<file path=xl/worksheets/sheet4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1.140625" bestFit="1" customWidth="1"/>
    <col min="6" max="6" width="5" bestFit="1" customWidth="1"/>
    <col min="7" max="7" width="2.42578125" bestFit="1" customWidth="1"/>
    <col min="8" max="8" width="5" bestFit="1" customWidth="1"/>
    <col min="9" max="9"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HYPERLINK("#u246!a1","Tilbage til Øvrige sundhed, MVU")</f>
        <v>Tilbage til Øvrige sundhed, MVU</v>
      </c>
    </row>
    <row r="2" spans="1:21" ht="15.75" thickBot="1" x14ac:dyDescent="0.3">
      <c r="A2" s="1" t="s">
        <v>171</v>
      </c>
      <c r="B2" s="1"/>
    </row>
    <row r="3" spans="1:21" x14ac:dyDescent="0.25">
      <c r="A3" s="3"/>
      <c r="B3" s="7"/>
      <c r="C3" s="7"/>
      <c r="D3" s="7"/>
      <c r="E3" s="7"/>
      <c r="F3" s="7">
        <v>2004</v>
      </c>
      <c r="G3" s="7"/>
      <c r="H3" s="7">
        <v>2005</v>
      </c>
      <c r="I3" s="7"/>
      <c r="J3" s="7"/>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c r="K4" s="8"/>
      <c r="L4" s="8" t="s">
        <v>1</v>
      </c>
      <c r="M4" s="8" t="s">
        <v>2</v>
      </c>
      <c r="N4" s="8" t="s">
        <v>1</v>
      </c>
      <c r="O4" s="8" t="s">
        <v>2</v>
      </c>
      <c r="P4" s="8" t="s">
        <v>1</v>
      </c>
      <c r="Q4" s="8" t="s">
        <v>2</v>
      </c>
      <c r="R4" s="8" t="s">
        <v>1</v>
      </c>
      <c r="S4" s="8" t="s">
        <v>2</v>
      </c>
      <c r="T4" s="8" t="s">
        <v>1</v>
      </c>
      <c r="U4" s="8" t="s">
        <v>2</v>
      </c>
    </row>
    <row r="5" spans="1:21" ht="15.75" thickBot="1" x14ac:dyDescent="0.3">
      <c r="A5" s="6" t="s">
        <v>37</v>
      </c>
      <c r="B5" s="11"/>
      <c r="C5" s="11"/>
      <c r="D5" s="11"/>
      <c r="E5" s="11"/>
      <c r="F5" s="11" t="s">
        <v>6</v>
      </c>
      <c r="G5" s="11" t="s">
        <v>6</v>
      </c>
      <c r="H5" s="11" t="s">
        <v>6</v>
      </c>
      <c r="I5" s="11" t="s">
        <v>6</v>
      </c>
      <c r="J5" s="11"/>
      <c r="K5" s="11"/>
      <c r="L5" s="11" t="s">
        <v>6</v>
      </c>
      <c r="M5" s="11" t="s">
        <v>6</v>
      </c>
      <c r="N5" s="11" t="s">
        <v>6</v>
      </c>
      <c r="O5" s="11" t="s">
        <v>6</v>
      </c>
      <c r="P5" s="11" t="s">
        <v>6</v>
      </c>
      <c r="Q5" s="11" t="s">
        <v>6</v>
      </c>
      <c r="R5" s="10">
        <v>0.01</v>
      </c>
      <c r="S5" s="11">
        <v>10</v>
      </c>
      <c r="T5" s="11" t="s">
        <v>6</v>
      </c>
      <c r="U5" s="11" t="s">
        <v>6</v>
      </c>
    </row>
  </sheetData>
  <sortState ref="A5:U5">
    <sortCondition ref="A1"/>
  </sortState>
  <pageMargins left="0.7" right="0.7" top="0.75" bottom="0.75" header="0.3" footer="0.3"/>
</worksheet>
</file>

<file path=xl/worksheets/sheet4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41.140625" bestFit="1" customWidth="1"/>
    <col min="8" max="8" width="5" bestFit="1" customWidth="1"/>
    <col min="9" max="9" width="3" bestFit="1" customWidth="1"/>
  </cols>
  <sheetData>
    <row r="1" spans="1:9" x14ac:dyDescent="0.25">
      <c r="A1" s="2" t="str">
        <f>HYPERLINK("#u246!a1","Tilbage til Øvrige sundhed, MVU")</f>
        <v>Tilbage til Øvrige sundhed, MVU</v>
      </c>
    </row>
    <row r="2" spans="1:9" ht="15.75" thickBot="1" x14ac:dyDescent="0.3">
      <c r="A2" s="1" t="s">
        <v>170</v>
      </c>
      <c r="B2" s="1"/>
    </row>
    <row r="3" spans="1:9" x14ac:dyDescent="0.25">
      <c r="A3" s="3"/>
      <c r="B3" s="7"/>
      <c r="C3" s="7"/>
      <c r="D3" s="7"/>
      <c r="E3" s="7"/>
      <c r="F3" s="7"/>
      <c r="G3" s="7"/>
      <c r="H3" s="7">
        <v>2005</v>
      </c>
      <c r="I3" s="7"/>
    </row>
    <row r="4" spans="1:9" x14ac:dyDescent="0.25">
      <c r="A4" s="4"/>
      <c r="B4" s="8"/>
      <c r="C4" s="8"/>
      <c r="D4" s="8"/>
      <c r="E4" s="8"/>
      <c r="F4" s="8"/>
      <c r="G4" s="8"/>
      <c r="H4" s="8" t="s">
        <v>1</v>
      </c>
      <c r="I4" s="8" t="s">
        <v>2</v>
      </c>
    </row>
    <row r="5" spans="1:9" ht="15.75" thickBot="1" x14ac:dyDescent="0.3">
      <c r="A5" s="6" t="s">
        <v>37</v>
      </c>
      <c r="B5" s="11"/>
      <c r="C5" s="11"/>
      <c r="D5" s="11"/>
      <c r="E5" s="11"/>
      <c r="F5" s="11"/>
      <c r="G5" s="11"/>
      <c r="H5" s="10">
        <v>0</v>
      </c>
      <c r="I5" s="11">
        <v>14</v>
      </c>
    </row>
  </sheetData>
  <sortState ref="A5:I5">
    <sortCondition ref="A1"/>
  </sortState>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heetViews>
  <sheetFormatPr defaultRowHeight="15" x14ac:dyDescent="0.25"/>
  <cols>
    <col min="1" max="1" width="31.710937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49</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117</v>
      </c>
      <c r="B5" s="17" t="str">
        <f>HYPERLINK("#u20290000i!a1","Hoved institution")</f>
        <v>Hoved institution</v>
      </c>
      <c r="C5" s="12">
        <v>0.02</v>
      </c>
      <c r="D5" s="13">
        <v>10</v>
      </c>
      <c r="E5" s="12">
        <v>0.02</v>
      </c>
      <c r="F5" s="13">
        <v>72</v>
      </c>
      <c r="G5" s="12">
        <v>0.01</v>
      </c>
      <c r="H5" s="13">
        <v>91</v>
      </c>
      <c r="I5" s="12">
        <v>0</v>
      </c>
      <c r="J5" s="13">
        <v>89</v>
      </c>
      <c r="K5" s="12">
        <v>0</v>
      </c>
      <c r="L5" s="13">
        <v>34</v>
      </c>
      <c r="M5" s="12">
        <v>0</v>
      </c>
      <c r="N5" s="13">
        <v>80</v>
      </c>
      <c r="O5" s="12">
        <v>0</v>
      </c>
      <c r="P5" s="13">
        <v>60</v>
      </c>
      <c r="Q5" s="13"/>
      <c r="R5" s="13"/>
      <c r="S5" s="13"/>
      <c r="T5" s="13"/>
      <c r="U5" s="13"/>
      <c r="V5" s="13"/>
    </row>
    <row r="6" spans="1:22" x14ac:dyDescent="0.25">
      <c r="A6" s="14" t="s">
        <v>120</v>
      </c>
      <c r="B6" s="18" t="str">
        <f>HYPERLINK("#u52200000i!a1","Hoved institution")</f>
        <v>Hoved institution</v>
      </c>
      <c r="C6" s="16"/>
      <c r="D6" s="16"/>
      <c r="E6" s="16"/>
      <c r="F6" s="16"/>
      <c r="G6" s="16"/>
      <c r="H6" s="16"/>
      <c r="I6" s="16" t="s">
        <v>6</v>
      </c>
      <c r="J6" s="16" t="s">
        <v>6</v>
      </c>
      <c r="K6" s="15">
        <v>0</v>
      </c>
      <c r="L6" s="16">
        <v>16</v>
      </c>
      <c r="M6" s="15">
        <v>0</v>
      </c>
      <c r="N6" s="16">
        <v>32</v>
      </c>
      <c r="O6" s="15">
        <v>0</v>
      </c>
      <c r="P6" s="16">
        <v>30</v>
      </c>
      <c r="Q6" s="15">
        <v>0.02</v>
      </c>
      <c r="R6" s="16">
        <v>51</v>
      </c>
      <c r="S6" s="15">
        <v>0.02</v>
      </c>
      <c r="T6" s="16">
        <v>50</v>
      </c>
      <c r="U6" s="15">
        <v>0.02</v>
      </c>
      <c r="V6" s="16">
        <v>35</v>
      </c>
    </row>
    <row r="7" spans="1:22" x14ac:dyDescent="0.25">
      <c r="A7" t="s">
        <v>119</v>
      </c>
      <c r="B7" s="17" t="str">
        <f>HYPERLINK("#u51840000i!a1","Hoved institution")</f>
        <v>Hoved institution</v>
      </c>
      <c r="C7" s="13"/>
      <c r="D7" s="13"/>
      <c r="E7" s="12">
        <v>0.03</v>
      </c>
      <c r="F7" s="13">
        <v>13</v>
      </c>
      <c r="G7" s="13" t="s">
        <v>6</v>
      </c>
      <c r="H7" s="13" t="s">
        <v>6</v>
      </c>
      <c r="I7" s="13"/>
      <c r="J7" s="13"/>
      <c r="K7" s="13" t="s">
        <v>6</v>
      </c>
      <c r="L7" s="13" t="s">
        <v>6</v>
      </c>
      <c r="M7" s="12">
        <v>0.03</v>
      </c>
      <c r="N7" s="13">
        <v>11</v>
      </c>
      <c r="O7" s="13" t="s">
        <v>6</v>
      </c>
      <c r="P7" s="13" t="s">
        <v>6</v>
      </c>
      <c r="Q7" s="12">
        <v>0</v>
      </c>
      <c r="R7" s="13">
        <v>10</v>
      </c>
      <c r="S7" s="12">
        <v>0.08</v>
      </c>
      <c r="T7" s="13">
        <v>18</v>
      </c>
      <c r="U7" s="12">
        <v>0.11</v>
      </c>
      <c r="V7" s="13">
        <v>23</v>
      </c>
    </row>
    <row r="8" spans="1:22" ht="15.75" thickBot="1" x14ac:dyDescent="0.3">
      <c r="A8" s="6" t="s">
        <v>118</v>
      </c>
      <c r="B8" s="9" t="str">
        <f>HYPERLINK("#u51830000i!a1","Hoved institution")</f>
        <v>Hoved institution</v>
      </c>
      <c r="C8" s="11"/>
      <c r="D8" s="11"/>
      <c r="E8" s="11"/>
      <c r="F8" s="11"/>
      <c r="G8" s="11" t="s">
        <v>6</v>
      </c>
      <c r="H8" s="11" t="s">
        <v>6</v>
      </c>
      <c r="I8" s="11" t="s">
        <v>6</v>
      </c>
      <c r="J8" s="11" t="s">
        <v>6</v>
      </c>
      <c r="K8" s="11" t="s">
        <v>6</v>
      </c>
      <c r="L8" s="11" t="s">
        <v>6</v>
      </c>
      <c r="M8" s="11" t="s">
        <v>6</v>
      </c>
      <c r="N8" s="11" t="s">
        <v>6</v>
      </c>
      <c r="O8" s="11" t="s">
        <v>6</v>
      </c>
      <c r="P8" s="11" t="s">
        <v>6</v>
      </c>
      <c r="Q8" s="11" t="s">
        <v>6</v>
      </c>
      <c r="R8" s="11" t="s">
        <v>6</v>
      </c>
      <c r="S8" s="11" t="s">
        <v>6</v>
      </c>
      <c r="T8" s="11" t="s">
        <v>6</v>
      </c>
      <c r="U8" s="11" t="s">
        <v>6</v>
      </c>
      <c r="V8" s="11" t="s">
        <v>6</v>
      </c>
    </row>
  </sheetData>
  <sortState ref="A5:V8">
    <sortCondition ref="A1"/>
  </sortState>
  <pageMargins left="0.7" right="0.7" top="0.75" bottom="0.75" header="0.3" footer="0.3"/>
</worksheet>
</file>

<file path=xl/worksheets/sheet4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4" bestFit="1" customWidth="1"/>
    <col min="14" max="14" width="5" bestFit="1" customWidth="1"/>
    <col min="15" max="15" width="3" bestFit="1" customWidth="1"/>
    <col min="16" max="16" width="5" bestFit="1" customWidth="1"/>
    <col min="17" max="17" width="4" bestFit="1" customWidth="1"/>
    <col min="18" max="18" width="5" bestFit="1" customWidth="1"/>
    <col min="19" max="19" width="4"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169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32</v>
      </c>
      <c r="B5" s="12">
        <v>0.02</v>
      </c>
      <c r="C5" s="13">
        <v>87</v>
      </c>
      <c r="D5" s="12">
        <v>0.03</v>
      </c>
      <c r="E5" s="13">
        <v>90</v>
      </c>
      <c r="F5" s="12">
        <v>0.02</v>
      </c>
      <c r="G5" s="13">
        <v>82</v>
      </c>
      <c r="H5" s="12">
        <v>0.01</v>
      </c>
      <c r="I5" s="13">
        <v>81</v>
      </c>
      <c r="J5" s="12">
        <v>0.01</v>
      </c>
      <c r="K5" s="13">
        <v>89</v>
      </c>
      <c r="L5" s="12">
        <v>0.01</v>
      </c>
      <c r="M5" s="13">
        <v>102</v>
      </c>
      <c r="N5" s="12">
        <v>0.02</v>
      </c>
      <c r="O5" s="13">
        <v>86</v>
      </c>
      <c r="P5" s="12">
        <v>0.03</v>
      </c>
      <c r="Q5" s="13">
        <v>102</v>
      </c>
      <c r="R5" s="12">
        <v>7.0000000000000007E-2</v>
      </c>
      <c r="S5" s="13">
        <v>111</v>
      </c>
      <c r="T5" s="12">
        <v>0.06</v>
      </c>
      <c r="U5" s="13">
        <v>94</v>
      </c>
    </row>
    <row r="6" spans="1:21" x14ac:dyDescent="0.25">
      <c r="A6" t="s">
        <v>33</v>
      </c>
      <c r="B6" s="13"/>
      <c r="C6" s="13"/>
      <c r="D6" s="13"/>
      <c r="E6" s="13"/>
      <c r="F6" s="13"/>
      <c r="G6" s="13"/>
      <c r="H6" s="13"/>
      <c r="I6" s="13"/>
      <c r="J6" s="13"/>
      <c r="K6" s="13"/>
      <c r="L6" s="13"/>
      <c r="M6" s="13"/>
      <c r="N6" s="12">
        <v>0.01</v>
      </c>
      <c r="O6" s="13">
        <v>16</v>
      </c>
      <c r="P6" s="12">
        <v>0.01</v>
      </c>
      <c r="Q6" s="13">
        <v>31</v>
      </c>
      <c r="R6" s="12">
        <v>0.01</v>
      </c>
      <c r="S6" s="13">
        <v>18</v>
      </c>
      <c r="T6" s="12">
        <v>0.01</v>
      </c>
      <c r="U6" s="13">
        <v>13</v>
      </c>
    </row>
    <row r="7" spans="1:21" ht="15.75" thickBot="1" x14ac:dyDescent="0.3">
      <c r="A7" s="6" t="s">
        <v>37</v>
      </c>
      <c r="B7" s="10">
        <v>0.03</v>
      </c>
      <c r="C7" s="11">
        <v>84</v>
      </c>
      <c r="D7" s="10">
        <v>0.02</v>
      </c>
      <c r="E7" s="11">
        <v>75</v>
      </c>
      <c r="F7" s="10">
        <v>0.02</v>
      </c>
      <c r="G7" s="11">
        <v>93</v>
      </c>
      <c r="H7" s="10">
        <v>0.01</v>
      </c>
      <c r="I7" s="11">
        <v>96</v>
      </c>
      <c r="J7" s="10">
        <v>0.01</v>
      </c>
      <c r="K7" s="11">
        <v>84</v>
      </c>
      <c r="L7" s="10">
        <v>0.02</v>
      </c>
      <c r="M7" s="11">
        <v>82</v>
      </c>
      <c r="N7" s="10">
        <v>0.02</v>
      </c>
      <c r="O7" s="11">
        <v>84</v>
      </c>
      <c r="P7" s="10">
        <v>0.05</v>
      </c>
      <c r="Q7" s="11">
        <v>86</v>
      </c>
      <c r="R7" s="10">
        <v>0.01</v>
      </c>
      <c r="S7" s="11">
        <v>98</v>
      </c>
      <c r="T7" s="10">
        <v>0.04</v>
      </c>
      <c r="U7" s="11">
        <v>94</v>
      </c>
    </row>
  </sheetData>
  <sortState ref="A5:U7">
    <sortCondition ref="A1"/>
  </sortState>
  <pageMargins left="0.7" right="0.7" top="0.75" bottom="0.75" header="0.3" footer="0.3"/>
</worksheet>
</file>

<file path=xl/worksheets/sheet4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168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v>
      </c>
      <c r="C5" s="13">
        <v>14</v>
      </c>
      <c r="D5" s="12">
        <v>0</v>
      </c>
      <c r="E5" s="13">
        <v>18</v>
      </c>
      <c r="F5" s="13" t="s">
        <v>6</v>
      </c>
      <c r="G5" s="13" t="s">
        <v>6</v>
      </c>
      <c r="H5" s="12">
        <v>0</v>
      </c>
      <c r="I5" s="13">
        <v>22</v>
      </c>
      <c r="J5" s="12">
        <v>0</v>
      </c>
      <c r="K5" s="13">
        <v>17</v>
      </c>
      <c r="L5" s="13" t="s">
        <v>6</v>
      </c>
      <c r="M5" s="13" t="s">
        <v>6</v>
      </c>
      <c r="N5" s="12">
        <v>0</v>
      </c>
      <c r="O5" s="13">
        <v>36</v>
      </c>
      <c r="P5" s="12">
        <v>0.02</v>
      </c>
      <c r="Q5" s="13">
        <v>37</v>
      </c>
      <c r="R5" s="12">
        <v>0.1</v>
      </c>
      <c r="S5" s="13">
        <v>43</v>
      </c>
      <c r="T5" s="12">
        <v>0.02</v>
      </c>
      <c r="U5" s="13">
        <v>53</v>
      </c>
    </row>
    <row r="6" spans="1:21" x14ac:dyDescent="0.25">
      <c r="A6" t="s">
        <v>32</v>
      </c>
      <c r="B6" s="12">
        <v>0</v>
      </c>
      <c r="C6" s="13">
        <v>26</v>
      </c>
      <c r="D6" s="12">
        <v>0</v>
      </c>
      <c r="E6" s="13">
        <v>30</v>
      </c>
      <c r="F6" s="13" t="s">
        <v>6</v>
      </c>
      <c r="G6" s="13" t="s">
        <v>6</v>
      </c>
      <c r="H6" s="12">
        <v>0</v>
      </c>
      <c r="I6" s="13">
        <v>20</v>
      </c>
      <c r="J6" s="12">
        <v>0</v>
      </c>
      <c r="K6" s="13">
        <v>25</v>
      </c>
      <c r="L6" s="12">
        <v>0</v>
      </c>
      <c r="M6" s="13">
        <v>26</v>
      </c>
      <c r="N6" s="12">
        <v>0</v>
      </c>
      <c r="O6" s="13">
        <v>45</v>
      </c>
      <c r="P6" s="12">
        <v>0</v>
      </c>
      <c r="Q6" s="13">
        <v>39</v>
      </c>
      <c r="R6" s="12">
        <v>0.02</v>
      </c>
      <c r="S6" s="13">
        <v>29</v>
      </c>
      <c r="T6" s="12">
        <v>0.02</v>
      </c>
      <c r="U6" s="13">
        <v>38</v>
      </c>
    </row>
    <row r="7" spans="1:21" x14ac:dyDescent="0.25">
      <c r="A7" t="s">
        <v>36</v>
      </c>
      <c r="B7" s="12">
        <v>0</v>
      </c>
      <c r="C7" s="13">
        <v>20</v>
      </c>
      <c r="D7" s="12">
        <v>0.04</v>
      </c>
      <c r="E7" s="13">
        <v>29</v>
      </c>
      <c r="F7" s="13"/>
      <c r="G7" s="13"/>
      <c r="H7" s="13" t="s">
        <v>6</v>
      </c>
      <c r="I7" s="13" t="s">
        <v>6</v>
      </c>
      <c r="J7" s="12">
        <v>0.01</v>
      </c>
      <c r="K7" s="13">
        <v>15</v>
      </c>
      <c r="L7" s="12">
        <v>0</v>
      </c>
      <c r="M7" s="13">
        <v>42</v>
      </c>
      <c r="N7" s="12">
        <v>0</v>
      </c>
      <c r="O7" s="13">
        <v>33</v>
      </c>
      <c r="P7" s="12">
        <v>0</v>
      </c>
      <c r="Q7" s="13">
        <v>29</v>
      </c>
      <c r="R7" s="12">
        <v>0.02</v>
      </c>
      <c r="S7" s="13">
        <v>30</v>
      </c>
      <c r="T7" s="12">
        <v>7.0000000000000007E-2</v>
      </c>
      <c r="U7" s="13">
        <v>27</v>
      </c>
    </row>
    <row r="8" spans="1:21" ht="15.75" thickBot="1" x14ac:dyDescent="0.3">
      <c r="A8" s="6" t="s">
        <v>42</v>
      </c>
      <c r="B8" s="11"/>
      <c r="C8" s="11"/>
      <c r="D8" s="11" t="s">
        <v>6</v>
      </c>
      <c r="E8" s="11" t="s">
        <v>6</v>
      </c>
      <c r="F8" s="11"/>
      <c r="G8" s="11"/>
      <c r="H8" s="11" t="s">
        <v>6</v>
      </c>
      <c r="I8" s="11" t="s">
        <v>6</v>
      </c>
      <c r="J8" s="11" t="s">
        <v>6</v>
      </c>
      <c r="K8" s="11" t="s">
        <v>6</v>
      </c>
      <c r="L8" s="11"/>
      <c r="M8" s="11"/>
      <c r="N8" s="11"/>
      <c r="O8" s="11"/>
      <c r="P8" s="11"/>
      <c r="Q8" s="11"/>
      <c r="R8" s="11"/>
      <c r="S8" s="11"/>
      <c r="T8" s="11"/>
      <c r="U8" s="11"/>
    </row>
  </sheetData>
  <sortState ref="A5:U8">
    <sortCondition ref="A1"/>
  </sortState>
  <pageMargins left="0.7" right="0.7" top="0.75" bottom="0.75" header="0.3" footer="0.3"/>
</worksheet>
</file>

<file path=xl/worksheets/sheet4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8.710937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HYPERLINK("#u246!a1","Tilbage til Øvrige sundhed, MVU")</f>
        <v>Tilbage til Øvrige sundhed, MVU</v>
      </c>
    </row>
    <row r="2" spans="1:21" ht="15.75" thickBot="1" x14ac:dyDescent="0.3">
      <c r="A2" s="1" t="s">
        <v>167</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35</v>
      </c>
      <c r="B5" s="13"/>
      <c r="C5" s="13"/>
      <c r="D5" s="13"/>
      <c r="E5" s="13"/>
      <c r="F5" s="13" t="s">
        <v>6</v>
      </c>
      <c r="G5" s="13" t="s">
        <v>6</v>
      </c>
      <c r="H5" s="12">
        <v>0.26</v>
      </c>
      <c r="I5" s="13">
        <v>25</v>
      </c>
      <c r="J5" s="12">
        <v>0.1</v>
      </c>
      <c r="K5" s="13">
        <v>16</v>
      </c>
      <c r="L5" s="12">
        <v>0.11</v>
      </c>
      <c r="M5" s="13">
        <v>18</v>
      </c>
      <c r="N5" s="12">
        <v>7.0000000000000007E-2</v>
      </c>
      <c r="O5" s="13">
        <v>21</v>
      </c>
      <c r="P5" s="12">
        <v>0.23</v>
      </c>
      <c r="Q5" s="13">
        <v>28</v>
      </c>
      <c r="R5" s="12">
        <v>0.3</v>
      </c>
      <c r="S5" s="13">
        <v>18</v>
      </c>
      <c r="T5" s="12">
        <v>0.16</v>
      </c>
      <c r="U5" s="13">
        <v>22</v>
      </c>
    </row>
    <row r="6" spans="1:21" ht="15.75" thickBot="1" x14ac:dyDescent="0.3">
      <c r="A6" s="6" t="s">
        <v>37</v>
      </c>
      <c r="B6" s="11"/>
      <c r="C6" s="11"/>
      <c r="D6" s="11"/>
      <c r="E6" s="11"/>
      <c r="F6" s="11"/>
      <c r="G6" s="11"/>
      <c r="H6" s="10">
        <v>0.53</v>
      </c>
      <c r="I6" s="11">
        <v>16</v>
      </c>
      <c r="J6" s="11" t="s">
        <v>6</v>
      </c>
      <c r="K6" s="11" t="s">
        <v>6</v>
      </c>
      <c r="L6" s="10">
        <v>0.09</v>
      </c>
      <c r="M6" s="11">
        <v>14</v>
      </c>
      <c r="N6" s="10">
        <v>0.16</v>
      </c>
      <c r="O6" s="11">
        <v>17</v>
      </c>
      <c r="P6" s="11"/>
      <c r="Q6" s="11"/>
      <c r="R6" s="10">
        <v>0.31</v>
      </c>
      <c r="S6" s="11">
        <v>19</v>
      </c>
      <c r="T6" s="10">
        <v>0.34</v>
      </c>
      <c r="U6" s="11">
        <v>16</v>
      </c>
    </row>
  </sheetData>
  <sortState ref="A5:U6">
    <sortCondition ref="A1"/>
  </sortState>
  <pageMargins left="0.7" right="0.7" top="0.75" bottom="0.75" header="0.3" footer="0.3"/>
</worksheet>
</file>

<file path=xl/worksheets/sheet4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heetViews>
  <sheetFormatPr defaultRowHeight="15" x14ac:dyDescent="0.25"/>
  <cols>
    <col min="1" max="1" width="43.140625" bestFit="1" customWidth="1"/>
    <col min="2" max="2" width="5" bestFit="1" customWidth="1"/>
    <col min="3" max="3" width="3" bestFit="1" customWidth="1"/>
    <col min="4" max="4" width="5" bestFit="1" customWidth="1"/>
    <col min="5" max="5" width="3" bestFit="1" customWidth="1"/>
    <col min="6" max="6" width="5" bestFit="1" customWidth="1"/>
    <col min="7" max="7" width="2.42578125" bestFit="1" customWidth="1"/>
    <col min="12" max="12" width="5" bestFit="1" customWidth="1"/>
    <col min="13" max="13" width="2.42578125" bestFit="1" customWidth="1"/>
    <col min="14" max="14" width="5" bestFit="1" customWidth="1"/>
    <col min="15" max="15" width="2.42578125" bestFit="1" customWidth="1"/>
  </cols>
  <sheetData>
    <row r="1" spans="1:15" x14ac:dyDescent="0.25">
      <c r="A1" s="2" t="str">
        <f>HYPERLINK("#u245!a1","Tilbage til Øvrige pædagogik, MVU")</f>
        <v>Tilbage til Øvrige pædagogik, MVU</v>
      </c>
    </row>
    <row r="2" spans="1:15" ht="15.75" thickBot="1" x14ac:dyDescent="0.3">
      <c r="A2" s="1" t="s">
        <v>166</v>
      </c>
      <c r="B2" s="1"/>
    </row>
    <row r="3" spans="1:15" x14ac:dyDescent="0.25">
      <c r="A3" s="3"/>
      <c r="B3" s="7">
        <v>2002</v>
      </c>
      <c r="C3" s="7"/>
      <c r="D3" s="7">
        <v>2003</v>
      </c>
      <c r="E3" s="7"/>
      <c r="F3" s="7">
        <v>2004</v>
      </c>
      <c r="G3" s="7"/>
      <c r="H3" s="7"/>
      <c r="I3" s="7"/>
      <c r="J3" s="7"/>
      <c r="K3" s="7"/>
      <c r="L3" s="7">
        <v>2007</v>
      </c>
      <c r="M3" s="7"/>
      <c r="N3" s="7">
        <v>2008</v>
      </c>
      <c r="O3" s="7"/>
    </row>
    <row r="4" spans="1:15" x14ac:dyDescent="0.25">
      <c r="A4" s="4"/>
      <c r="B4" s="8" t="s">
        <v>1</v>
      </c>
      <c r="C4" s="8" t="s">
        <v>2</v>
      </c>
      <c r="D4" s="8" t="s">
        <v>1</v>
      </c>
      <c r="E4" s="8" t="s">
        <v>2</v>
      </c>
      <c r="F4" s="8" t="s">
        <v>1</v>
      </c>
      <c r="G4" s="8" t="s">
        <v>2</v>
      </c>
      <c r="H4" s="8"/>
      <c r="I4" s="8"/>
      <c r="J4" s="8"/>
      <c r="K4" s="8"/>
      <c r="L4" s="8" t="s">
        <v>1</v>
      </c>
      <c r="M4" s="8" t="s">
        <v>2</v>
      </c>
      <c r="N4" s="8" t="s">
        <v>1</v>
      </c>
      <c r="O4" s="8" t="s">
        <v>2</v>
      </c>
    </row>
    <row r="5" spans="1:15" ht="15.75" thickBot="1" x14ac:dyDescent="0.3">
      <c r="A5" s="6" t="s">
        <v>35</v>
      </c>
      <c r="B5" s="10">
        <v>0.02</v>
      </c>
      <c r="C5" s="11">
        <v>30</v>
      </c>
      <c r="D5" s="10">
        <v>0</v>
      </c>
      <c r="E5" s="11">
        <v>26</v>
      </c>
      <c r="F5" s="11" t="s">
        <v>6</v>
      </c>
      <c r="G5" s="11" t="s">
        <v>6</v>
      </c>
      <c r="H5" s="11"/>
      <c r="I5" s="11"/>
      <c r="J5" s="11"/>
      <c r="K5" s="11"/>
      <c r="L5" s="11" t="s">
        <v>6</v>
      </c>
      <c r="M5" s="11" t="s">
        <v>6</v>
      </c>
      <c r="N5" s="11" t="s">
        <v>6</v>
      </c>
      <c r="O5" s="11" t="s">
        <v>6</v>
      </c>
    </row>
  </sheetData>
  <sortState ref="A5:O5">
    <sortCondition ref="A1"/>
  </sortState>
  <pageMargins left="0.7" right="0.7" top="0.75" bottom="0.75" header="0.3" footer="0.3"/>
</worksheet>
</file>

<file path=xl/worksheets/sheet4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4.710937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HYPERLINK("#u245!a1","Tilbage til Øvrige pædagogik, MVU")</f>
        <v>Tilbage til Øvrige pædagogik, MVU</v>
      </c>
    </row>
    <row r="2" spans="1:21" ht="15.75" thickBot="1" x14ac:dyDescent="0.3">
      <c r="A2" s="1" t="s">
        <v>165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35</v>
      </c>
      <c r="B5" s="11" t="s">
        <v>6</v>
      </c>
      <c r="C5" s="11" t="s">
        <v>6</v>
      </c>
      <c r="D5" s="11" t="s">
        <v>6</v>
      </c>
      <c r="E5" s="11" t="s">
        <v>6</v>
      </c>
      <c r="F5" s="10">
        <v>0.03</v>
      </c>
      <c r="G5" s="11">
        <v>29</v>
      </c>
      <c r="H5" s="10">
        <v>0.03</v>
      </c>
      <c r="I5" s="11">
        <v>39</v>
      </c>
      <c r="J5" s="10">
        <v>0.03</v>
      </c>
      <c r="K5" s="11">
        <v>34</v>
      </c>
      <c r="L5" s="10">
        <v>0.01</v>
      </c>
      <c r="M5" s="11">
        <v>41</v>
      </c>
      <c r="N5" s="10">
        <v>0.02</v>
      </c>
      <c r="O5" s="11">
        <v>24</v>
      </c>
      <c r="P5" s="10">
        <v>0.01</v>
      </c>
      <c r="Q5" s="11">
        <v>28</v>
      </c>
      <c r="R5" s="10">
        <v>0.04</v>
      </c>
      <c r="S5" s="11">
        <v>22</v>
      </c>
      <c r="T5" s="10">
        <v>0.01</v>
      </c>
      <c r="U5" s="11">
        <v>13</v>
      </c>
    </row>
  </sheetData>
  <sortState ref="A5:U5">
    <sortCondition ref="A1"/>
  </sortState>
  <pageMargins left="0.7" right="0.7" top="0.75" bottom="0.75" header="0.3" footer="0.3"/>
</worksheet>
</file>

<file path=xl/worksheets/sheet4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8.7109375"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HYPERLINK("#u245!a1","Tilbage til Øvrige pædagogik, MVU")</f>
        <v>Tilbage til Øvrige pædagogik, MVU</v>
      </c>
    </row>
    <row r="2" spans="1:21" ht="15.75" thickBot="1" x14ac:dyDescent="0.3">
      <c r="A2" s="1" t="s">
        <v>164</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36</v>
      </c>
      <c r="B5" s="11"/>
      <c r="C5" s="11"/>
      <c r="D5" s="11"/>
      <c r="E5" s="11"/>
      <c r="F5" s="11"/>
      <c r="G5" s="11"/>
      <c r="H5" s="11"/>
      <c r="I5" s="11"/>
      <c r="J5" s="11"/>
      <c r="K5" s="11"/>
      <c r="L5" s="11"/>
      <c r="M5" s="11"/>
      <c r="N5" s="11"/>
      <c r="O5" s="11"/>
      <c r="P5" s="10">
        <v>0.25</v>
      </c>
      <c r="Q5" s="11">
        <v>13</v>
      </c>
      <c r="R5" s="10">
        <v>0.16</v>
      </c>
      <c r="S5" s="11">
        <v>16</v>
      </c>
      <c r="T5" s="11" t="s">
        <v>6</v>
      </c>
      <c r="U5" s="11" t="s">
        <v>6</v>
      </c>
    </row>
  </sheetData>
  <sortState ref="A5:U5">
    <sortCondition ref="A1"/>
  </sortState>
  <pageMargins left="0.7" right="0.7" top="0.75" bottom="0.75" header="0.3" footer="0.3"/>
</worksheet>
</file>

<file path=xl/worksheets/sheet4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5.855468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HYPERLINK("#u245!a1","Tilbage til Øvrige pædagogik, MVU")</f>
        <v>Tilbage til Øvrige pædagogik, MVU</v>
      </c>
    </row>
    <row r="2" spans="1:21" ht="15.75" thickBot="1" x14ac:dyDescent="0.3">
      <c r="A2" s="1" t="s">
        <v>163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33</v>
      </c>
      <c r="B5" s="12">
        <v>0.25</v>
      </c>
      <c r="C5" s="13">
        <v>87</v>
      </c>
      <c r="D5" s="12">
        <v>0.23</v>
      </c>
      <c r="E5" s="13">
        <v>73</v>
      </c>
      <c r="F5" s="12">
        <v>0.22</v>
      </c>
      <c r="G5" s="13">
        <v>64</v>
      </c>
      <c r="H5" s="12">
        <v>0.16</v>
      </c>
      <c r="I5" s="13">
        <v>44</v>
      </c>
      <c r="J5" s="13"/>
      <c r="K5" s="13"/>
      <c r="L5" s="13"/>
      <c r="M5" s="13"/>
      <c r="N5" s="13"/>
      <c r="O5" s="13"/>
      <c r="P5" s="13"/>
      <c r="Q5" s="13"/>
      <c r="R5" s="13"/>
      <c r="S5" s="13"/>
      <c r="T5" s="13"/>
      <c r="U5" s="13"/>
    </row>
    <row r="6" spans="1:21" x14ac:dyDescent="0.25">
      <c r="A6" t="s">
        <v>34</v>
      </c>
      <c r="B6" s="12">
        <v>0.3</v>
      </c>
      <c r="C6" s="13">
        <v>64</v>
      </c>
      <c r="D6" s="12">
        <v>0.19</v>
      </c>
      <c r="E6" s="13">
        <v>52</v>
      </c>
      <c r="F6" s="12">
        <v>0.21</v>
      </c>
      <c r="G6" s="13">
        <v>58</v>
      </c>
      <c r="H6" s="12">
        <v>0.12</v>
      </c>
      <c r="I6" s="13">
        <v>29</v>
      </c>
      <c r="J6" s="13" t="s">
        <v>6</v>
      </c>
      <c r="K6" s="13" t="s">
        <v>6</v>
      </c>
      <c r="L6" s="13"/>
      <c r="M6" s="13"/>
      <c r="N6" s="13"/>
      <c r="O6" s="13"/>
      <c r="P6" s="13"/>
      <c r="Q6" s="13"/>
      <c r="R6" s="13"/>
      <c r="S6" s="13"/>
      <c r="T6" s="13"/>
      <c r="U6" s="13"/>
    </row>
    <row r="7" spans="1:21" x14ac:dyDescent="0.25">
      <c r="A7" t="s">
        <v>35</v>
      </c>
      <c r="B7" s="12">
        <v>0.26</v>
      </c>
      <c r="C7" s="13">
        <v>70</v>
      </c>
      <c r="D7" s="12">
        <v>0.28999999999999998</v>
      </c>
      <c r="E7" s="13">
        <v>69</v>
      </c>
      <c r="F7" s="12">
        <v>0.24</v>
      </c>
      <c r="G7" s="13">
        <v>67</v>
      </c>
      <c r="H7" s="12">
        <v>0.25</v>
      </c>
      <c r="I7" s="13">
        <v>47</v>
      </c>
      <c r="J7" s="13" t="s">
        <v>6</v>
      </c>
      <c r="K7" s="13" t="s">
        <v>6</v>
      </c>
      <c r="L7" s="12">
        <v>0.19</v>
      </c>
      <c r="M7" s="13">
        <v>25</v>
      </c>
      <c r="N7" s="12">
        <v>0.17</v>
      </c>
      <c r="O7" s="13">
        <v>22</v>
      </c>
      <c r="P7" s="12">
        <v>0.11</v>
      </c>
      <c r="Q7" s="13">
        <v>23</v>
      </c>
      <c r="R7" s="12">
        <v>0.22</v>
      </c>
      <c r="S7" s="13">
        <v>23</v>
      </c>
      <c r="T7" s="12">
        <v>0.23</v>
      </c>
      <c r="U7" s="13">
        <v>28</v>
      </c>
    </row>
    <row r="8" spans="1:21" x14ac:dyDescent="0.25">
      <c r="A8" t="s">
        <v>37</v>
      </c>
      <c r="B8" s="12">
        <v>0.14000000000000001</v>
      </c>
      <c r="C8" s="13">
        <v>22</v>
      </c>
      <c r="D8" s="12">
        <v>0.25</v>
      </c>
      <c r="E8" s="13">
        <v>15</v>
      </c>
      <c r="F8" s="12">
        <v>0.26</v>
      </c>
      <c r="G8" s="13">
        <v>23</v>
      </c>
      <c r="H8" s="12">
        <v>0.17</v>
      </c>
      <c r="I8" s="13">
        <v>14</v>
      </c>
      <c r="J8" s="13"/>
      <c r="K8" s="13"/>
      <c r="L8" s="12">
        <v>0.19</v>
      </c>
      <c r="M8" s="13">
        <v>14</v>
      </c>
      <c r="N8" s="12">
        <v>0.17</v>
      </c>
      <c r="O8" s="13">
        <v>16</v>
      </c>
      <c r="P8" s="12">
        <v>0.08</v>
      </c>
      <c r="Q8" s="13">
        <v>16</v>
      </c>
      <c r="R8" s="12">
        <v>0.28000000000000003</v>
      </c>
      <c r="S8" s="13">
        <v>20</v>
      </c>
      <c r="T8" s="13" t="s">
        <v>6</v>
      </c>
      <c r="U8" s="13" t="s">
        <v>6</v>
      </c>
    </row>
    <row r="9" spans="1:21" x14ac:dyDescent="0.25">
      <c r="A9" t="s">
        <v>40</v>
      </c>
      <c r="B9" s="13"/>
      <c r="C9" s="13"/>
      <c r="D9" s="13"/>
      <c r="E9" s="13"/>
      <c r="F9" s="13"/>
      <c r="G9" s="13"/>
      <c r="H9" s="13"/>
      <c r="I9" s="13"/>
      <c r="J9" s="13" t="s">
        <v>6</v>
      </c>
      <c r="K9" s="13" t="s">
        <v>6</v>
      </c>
      <c r="L9" s="13"/>
      <c r="M9" s="13"/>
      <c r="N9" s="13" t="s">
        <v>6</v>
      </c>
      <c r="O9" s="13" t="s">
        <v>6</v>
      </c>
      <c r="P9" s="13"/>
      <c r="Q9" s="13"/>
      <c r="R9" s="13"/>
      <c r="S9" s="13"/>
      <c r="T9" s="13"/>
      <c r="U9" s="13"/>
    </row>
    <row r="10" spans="1:21" ht="15.75" thickBot="1" x14ac:dyDescent="0.3">
      <c r="A10" s="6" t="s">
        <v>42</v>
      </c>
      <c r="B10" s="10">
        <v>0.31</v>
      </c>
      <c r="C10" s="11">
        <v>258</v>
      </c>
      <c r="D10" s="10">
        <v>0.28000000000000003</v>
      </c>
      <c r="E10" s="11">
        <v>223</v>
      </c>
      <c r="F10" s="10">
        <v>0.28000000000000003</v>
      </c>
      <c r="G10" s="11">
        <v>190</v>
      </c>
      <c r="H10" s="10">
        <v>0.21</v>
      </c>
      <c r="I10" s="11">
        <v>159</v>
      </c>
      <c r="J10" s="11" t="s">
        <v>6</v>
      </c>
      <c r="K10" s="11" t="s">
        <v>6</v>
      </c>
      <c r="L10" s="11"/>
      <c r="M10" s="11"/>
      <c r="N10" s="11"/>
      <c r="O10" s="11"/>
      <c r="P10" s="11"/>
      <c r="Q10" s="11"/>
      <c r="R10" s="11"/>
      <c r="S10" s="11"/>
      <c r="T10" s="11"/>
      <c r="U10" s="11"/>
    </row>
  </sheetData>
  <sortState ref="A5:U10">
    <sortCondition ref="A1"/>
  </sortState>
  <pageMargins left="0.7" right="0.7" top="0.75" bottom="0.75" header="0.3" footer="0.3"/>
</worksheet>
</file>

<file path=xl/worksheets/sheet4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41.85546875" bestFit="1" customWidth="1"/>
    <col min="14" max="14" width="5" bestFit="1" customWidth="1"/>
    <col min="15" max="15" width="3" bestFit="1" customWidth="1"/>
    <col min="16" max="16" width="5" bestFit="1" customWidth="1"/>
    <col min="17" max="17" width="3" bestFit="1" customWidth="1"/>
  </cols>
  <sheetData>
    <row r="1" spans="1:17" x14ac:dyDescent="0.25">
      <c r="A1" s="2" t="str">
        <f>HYPERLINK("#u241!a1","Tilbage til Økonomisk/merkantil, MVU")</f>
        <v>Tilbage til Økonomisk/merkantil, MVU</v>
      </c>
    </row>
    <row r="2" spans="1:17" ht="15.75" thickBot="1" x14ac:dyDescent="0.3">
      <c r="A2" s="1" t="s">
        <v>162</v>
      </c>
      <c r="B2" s="1"/>
    </row>
    <row r="3" spans="1:17" x14ac:dyDescent="0.25">
      <c r="A3" s="3"/>
      <c r="B3" s="7"/>
      <c r="C3" s="7"/>
      <c r="D3" s="7"/>
      <c r="E3" s="7"/>
      <c r="F3" s="7"/>
      <c r="G3" s="7"/>
      <c r="H3" s="7"/>
      <c r="I3" s="7"/>
      <c r="J3" s="7"/>
      <c r="K3" s="7"/>
      <c r="L3" s="7"/>
      <c r="M3" s="7"/>
      <c r="N3" s="7">
        <v>2008</v>
      </c>
      <c r="O3" s="7"/>
      <c r="P3" s="7">
        <v>2009</v>
      </c>
      <c r="Q3" s="7"/>
    </row>
    <row r="4" spans="1:17" x14ac:dyDescent="0.25">
      <c r="A4" s="4"/>
      <c r="B4" s="8"/>
      <c r="C4" s="8"/>
      <c r="D4" s="8"/>
      <c r="E4" s="8"/>
      <c r="F4" s="8"/>
      <c r="G4" s="8"/>
      <c r="H4" s="8"/>
      <c r="I4" s="8"/>
      <c r="J4" s="8"/>
      <c r="K4" s="8"/>
      <c r="L4" s="8"/>
      <c r="M4" s="8"/>
      <c r="N4" s="8" t="s">
        <v>1</v>
      </c>
      <c r="O4" s="8" t="s">
        <v>2</v>
      </c>
      <c r="P4" s="8" t="s">
        <v>1</v>
      </c>
      <c r="Q4" s="8" t="s">
        <v>2</v>
      </c>
    </row>
    <row r="5" spans="1:17" ht="15.75" thickBot="1" x14ac:dyDescent="0.3">
      <c r="A5" s="6" t="s">
        <v>40</v>
      </c>
      <c r="B5" s="11"/>
      <c r="C5" s="11"/>
      <c r="D5" s="11"/>
      <c r="E5" s="11"/>
      <c r="F5" s="11"/>
      <c r="G5" s="11"/>
      <c r="H5" s="11"/>
      <c r="I5" s="11"/>
      <c r="J5" s="11"/>
      <c r="K5" s="11"/>
      <c r="L5" s="11"/>
      <c r="M5" s="11"/>
      <c r="N5" s="10">
        <v>0.05</v>
      </c>
      <c r="O5" s="11">
        <v>22</v>
      </c>
      <c r="P5" s="10">
        <v>0.04</v>
      </c>
      <c r="Q5" s="11">
        <v>34</v>
      </c>
    </row>
  </sheetData>
  <sortState ref="A5:Q5">
    <sortCondition ref="A1"/>
  </sortState>
  <pageMargins left="0.7" right="0.7" top="0.75" bottom="0.75" header="0.3" footer="0.3"/>
</worksheet>
</file>

<file path=xl/worksheets/sheet4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 min="16" max="16" width="5" bestFit="1" customWidth="1"/>
    <col min="17" max="17" width="2.42578125" bestFit="1" customWidth="1"/>
    <col min="20" max="20" width="5" bestFit="1" customWidth="1"/>
    <col min="21" max="21" width="2.42578125" bestFit="1" customWidth="1"/>
  </cols>
  <sheetData>
    <row r="1" spans="1:21" x14ac:dyDescent="0.25">
      <c r="A1" s="2" t="str">
        <f>HYPERLINK("#u241!a1","Tilbage til Økonomisk/merkantil, MVU")</f>
        <v>Tilbage til Økonomisk/merkantil, MVU</v>
      </c>
    </row>
    <row r="2" spans="1:21" ht="15.75" thickBot="1" x14ac:dyDescent="0.3">
      <c r="A2" s="1" t="s">
        <v>161</v>
      </c>
      <c r="B2" s="1"/>
    </row>
    <row r="3" spans="1:21" x14ac:dyDescent="0.25">
      <c r="A3" s="3"/>
      <c r="B3" s="7"/>
      <c r="C3" s="7"/>
      <c r="D3" s="7"/>
      <c r="E3" s="7"/>
      <c r="F3" s="7"/>
      <c r="G3" s="7"/>
      <c r="H3" s="7">
        <v>2005</v>
      </c>
      <c r="I3" s="7"/>
      <c r="J3" s="7">
        <v>2006</v>
      </c>
      <c r="K3" s="7"/>
      <c r="L3" s="7"/>
      <c r="M3" s="7"/>
      <c r="N3" s="7">
        <v>2008</v>
      </c>
      <c r="O3" s="7"/>
      <c r="P3" s="7">
        <v>2009</v>
      </c>
      <c r="Q3" s="7"/>
      <c r="R3" s="7"/>
      <c r="S3" s="7"/>
      <c r="T3" s="7">
        <v>2011</v>
      </c>
      <c r="U3" s="7"/>
    </row>
    <row r="4" spans="1:21" x14ac:dyDescent="0.25">
      <c r="A4" s="4"/>
      <c r="B4" s="8"/>
      <c r="C4" s="8"/>
      <c r="D4" s="8"/>
      <c r="E4" s="8"/>
      <c r="F4" s="8"/>
      <c r="G4" s="8"/>
      <c r="H4" s="8" t="s">
        <v>1</v>
      </c>
      <c r="I4" s="8" t="s">
        <v>2</v>
      </c>
      <c r="J4" s="8" t="s">
        <v>1</v>
      </c>
      <c r="K4" s="8" t="s">
        <v>2</v>
      </c>
      <c r="L4" s="8"/>
      <c r="M4" s="8"/>
      <c r="N4" s="8" t="s">
        <v>1</v>
      </c>
      <c r="O4" s="8" t="s">
        <v>2</v>
      </c>
      <c r="P4" s="8" t="s">
        <v>1</v>
      </c>
      <c r="Q4" s="8" t="s">
        <v>2</v>
      </c>
      <c r="R4" s="8"/>
      <c r="S4" s="8"/>
      <c r="T4" s="8" t="s">
        <v>1</v>
      </c>
      <c r="U4" s="8" t="s">
        <v>2</v>
      </c>
    </row>
    <row r="5" spans="1:21" x14ac:dyDescent="0.25">
      <c r="A5" t="s">
        <v>9</v>
      </c>
      <c r="B5" s="13"/>
      <c r="C5" s="13"/>
      <c r="D5" s="13"/>
      <c r="E5" s="13"/>
      <c r="F5" s="13"/>
      <c r="G5" s="13"/>
      <c r="H5" s="13" t="s">
        <v>6</v>
      </c>
      <c r="I5" s="13" t="s">
        <v>6</v>
      </c>
      <c r="J5" s="13" t="s">
        <v>6</v>
      </c>
      <c r="K5" s="13" t="s">
        <v>6</v>
      </c>
      <c r="L5" s="13"/>
      <c r="M5" s="13"/>
      <c r="N5" s="13"/>
      <c r="O5" s="13"/>
      <c r="P5" s="13"/>
      <c r="Q5" s="13"/>
      <c r="R5" s="13"/>
      <c r="S5" s="13"/>
      <c r="T5" s="13"/>
      <c r="U5" s="13"/>
    </row>
    <row r="6" spans="1:21" x14ac:dyDescent="0.25">
      <c r="A6" s="14" t="s">
        <v>40</v>
      </c>
      <c r="B6" s="16"/>
      <c r="C6" s="16"/>
      <c r="D6" s="16"/>
      <c r="E6" s="16"/>
      <c r="F6" s="16"/>
      <c r="G6" s="16"/>
      <c r="H6" s="16"/>
      <c r="I6" s="16"/>
      <c r="J6" s="16"/>
      <c r="K6" s="16"/>
      <c r="L6" s="16"/>
      <c r="M6" s="16"/>
      <c r="N6" s="16" t="s">
        <v>6</v>
      </c>
      <c r="O6" s="16" t="s">
        <v>6</v>
      </c>
      <c r="P6" s="16" t="s">
        <v>6</v>
      </c>
      <c r="Q6" s="16" t="s">
        <v>6</v>
      </c>
      <c r="R6" s="16"/>
      <c r="S6" s="16"/>
      <c r="T6" s="16" t="s">
        <v>6</v>
      </c>
      <c r="U6" s="16" t="s">
        <v>6</v>
      </c>
    </row>
    <row r="7" spans="1:21" x14ac:dyDescent="0.25">
      <c r="A7" t="s">
        <v>4</v>
      </c>
      <c r="B7" s="13"/>
      <c r="C7" s="13"/>
      <c r="D7" s="13"/>
      <c r="E7" s="13"/>
      <c r="F7" s="13"/>
      <c r="G7" s="13"/>
      <c r="H7" s="13"/>
      <c r="I7" s="13"/>
      <c r="J7" s="13"/>
      <c r="K7" s="13"/>
      <c r="L7" s="13"/>
      <c r="M7" s="13"/>
      <c r="N7" s="13"/>
      <c r="O7" s="13"/>
      <c r="P7" s="13" t="s">
        <v>6</v>
      </c>
      <c r="Q7" s="13" t="s">
        <v>6</v>
      </c>
      <c r="R7" s="13"/>
      <c r="S7" s="13"/>
      <c r="T7" s="13"/>
      <c r="U7" s="13"/>
    </row>
    <row r="8" spans="1:21" ht="15.75" thickBot="1" x14ac:dyDescent="0.3">
      <c r="A8" s="6" t="s">
        <v>7</v>
      </c>
      <c r="B8" s="11"/>
      <c r="C8" s="11"/>
      <c r="D8" s="11"/>
      <c r="E8" s="11"/>
      <c r="F8" s="11"/>
      <c r="G8" s="11"/>
      <c r="H8" s="11"/>
      <c r="I8" s="11"/>
      <c r="J8" s="11"/>
      <c r="K8" s="11"/>
      <c r="L8" s="11"/>
      <c r="M8" s="11"/>
      <c r="N8" s="11"/>
      <c r="O8" s="11"/>
      <c r="P8" s="11" t="s">
        <v>6</v>
      </c>
      <c r="Q8" s="11" t="s">
        <v>6</v>
      </c>
      <c r="R8" s="11"/>
      <c r="S8" s="11"/>
      <c r="T8" s="11" t="s">
        <v>6</v>
      </c>
      <c r="U8" s="11" t="s">
        <v>6</v>
      </c>
    </row>
  </sheetData>
  <sortState ref="A5:U8">
    <sortCondition ref="A1"/>
  </sortState>
  <pageMargins left="0.7" right="0.7" top="0.75" bottom="0.75" header="0.3" footer="0.3"/>
</worksheet>
</file>

<file path=xl/worksheets/sheet4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3.1406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HYPERLINK("#u241!a1","Tilbage til Økonomisk/merkantil, MVU")</f>
        <v>Tilbage til Økonomisk/merkantil, MVU</v>
      </c>
    </row>
    <row r="2" spans="1:21" ht="15.75" thickBot="1" x14ac:dyDescent="0.3">
      <c r="A2" s="1" t="s">
        <v>160</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40</v>
      </c>
      <c r="B5" s="13"/>
      <c r="C5" s="13"/>
      <c r="D5" s="13"/>
      <c r="E5" s="13"/>
      <c r="F5" s="13"/>
      <c r="G5" s="13"/>
      <c r="H5" s="13"/>
      <c r="I5" s="13"/>
      <c r="J5" s="13"/>
      <c r="K5" s="13"/>
      <c r="L5" s="13"/>
      <c r="M5" s="13"/>
      <c r="N5" s="12">
        <v>0</v>
      </c>
      <c r="O5" s="13">
        <v>18</v>
      </c>
      <c r="P5" s="13" t="s">
        <v>6</v>
      </c>
      <c r="Q5" s="13" t="s">
        <v>6</v>
      </c>
      <c r="R5" s="13" t="s">
        <v>6</v>
      </c>
      <c r="S5" s="13" t="s">
        <v>6</v>
      </c>
      <c r="T5" s="12">
        <v>0.04</v>
      </c>
      <c r="U5" s="13">
        <v>24</v>
      </c>
    </row>
    <row r="6" spans="1:21" ht="15.75" thickBot="1" x14ac:dyDescent="0.3">
      <c r="A6" s="6" t="s">
        <v>42</v>
      </c>
      <c r="B6" s="11"/>
      <c r="C6" s="11"/>
      <c r="D6" s="11"/>
      <c r="E6" s="11"/>
      <c r="F6" s="10">
        <v>0.05</v>
      </c>
      <c r="G6" s="11">
        <v>57</v>
      </c>
      <c r="H6" s="10">
        <v>0</v>
      </c>
      <c r="I6" s="11">
        <v>26</v>
      </c>
      <c r="J6" s="11" t="s">
        <v>6</v>
      </c>
      <c r="K6" s="11" t="s">
        <v>6</v>
      </c>
      <c r="L6" s="10">
        <v>0</v>
      </c>
      <c r="M6" s="11">
        <v>16</v>
      </c>
      <c r="N6" s="11"/>
      <c r="O6" s="11"/>
      <c r="P6" s="11"/>
      <c r="Q6" s="11"/>
      <c r="R6" s="11"/>
      <c r="S6" s="11"/>
      <c r="T6" s="11"/>
      <c r="U6" s="11"/>
    </row>
  </sheetData>
  <sortState ref="A5:U6">
    <sortCondition ref="A1"/>
  </sortState>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workbookViewId="0"/>
  </sheetViews>
  <sheetFormatPr defaultRowHeight="15" x14ac:dyDescent="0.25"/>
  <cols>
    <col min="1" max="1" width="31.7109375" bestFit="1" customWidth="1"/>
    <col min="2" max="2" width="12.7109375" bestFit="1" customWidth="1"/>
    <col min="3"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22" width="5" bestFit="1" customWidth="1"/>
  </cols>
  <sheetData>
    <row r="1" spans="1:22" x14ac:dyDescent="0.25">
      <c r="A1" s="2" t="str">
        <f>HYPERLINK("#uFremskrivningsgrupper!a1","Tilbage til Fremskrivnings grupper")</f>
        <v>Tilbage til Fremskrivnings grupper</v>
      </c>
    </row>
    <row r="2" spans="1:22" ht="15.75" thickBot="1" x14ac:dyDescent="0.3">
      <c r="A2" s="1" t="s">
        <v>48</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116</v>
      </c>
      <c r="B5" s="18" t="str">
        <f>HYPERLINK("#u51250000i!a1","Hoved institution")</f>
        <v>Hoved institution</v>
      </c>
      <c r="C5" s="16"/>
      <c r="D5" s="16"/>
      <c r="E5" s="16"/>
      <c r="F5" s="16"/>
      <c r="G5" s="16"/>
      <c r="H5" s="16"/>
      <c r="I5" s="15">
        <v>0.11</v>
      </c>
      <c r="J5" s="16">
        <v>41</v>
      </c>
      <c r="K5" s="15">
        <v>0.09</v>
      </c>
      <c r="L5" s="16">
        <v>55</v>
      </c>
      <c r="M5" s="15">
        <v>0.05</v>
      </c>
      <c r="N5" s="16">
        <v>58</v>
      </c>
      <c r="O5" s="15">
        <v>0.08</v>
      </c>
      <c r="P5" s="16">
        <v>39</v>
      </c>
      <c r="Q5" s="15">
        <v>0.19</v>
      </c>
      <c r="R5" s="16">
        <v>34</v>
      </c>
      <c r="S5" s="15">
        <v>0.12</v>
      </c>
      <c r="T5" s="16">
        <v>16</v>
      </c>
      <c r="U5" s="15">
        <v>0.34</v>
      </c>
      <c r="V5" s="16">
        <v>38</v>
      </c>
    </row>
    <row r="6" spans="1:22" x14ac:dyDescent="0.25">
      <c r="A6" t="s">
        <v>112</v>
      </c>
      <c r="B6" s="17" t="str">
        <f>HYPERLINK("#u51210000i!a1","Hoved institution")</f>
        <v>Hoved institution</v>
      </c>
      <c r="C6" s="12">
        <v>7.0000000000000007E-2</v>
      </c>
      <c r="D6" s="13">
        <v>162</v>
      </c>
      <c r="E6" s="12">
        <v>0.1</v>
      </c>
      <c r="F6" s="13">
        <v>185</v>
      </c>
      <c r="G6" s="12">
        <v>0.08</v>
      </c>
      <c r="H6" s="13">
        <v>225</v>
      </c>
      <c r="I6" s="12">
        <v>0.04</v>
      </c>
      <c r="J6" s="13">
        <v>326</v>
      </c>
      <c r="K6" s="12">
        <v>0.02</v>
      </c>
      <c r="L6" s="13">
        <v>435</v>
      </c>
      <c r="M6" s="12">
        <v>0.02</v>
      </c>
      <c r="N6" s="13">
        <v>651</v>
      </c>
      <c r="O6" s="12">
        <v>0.06</v>
      </c>
      <c r="P6" s="13">
        <v>747</v>
      </c>
      <c r="Q6" s="12">
        <v>0.08</v>
      </c>
      <c r="R6" s="13">
        <v>693</v>
      </c>
      <c r="S6" s="12">
        <v>0.1</v>
      </c>
      <c r="T6" s="13">
        <v>866</v>
      </c>
      <c r="U6" s="12">
        <v>7.0000000000000007E-2</v>
      </c>
      <c r="V6" s="13">
        <v>867</v>
      </c>
    </row>
    <row r="7" spans="1:22" x14ac:dyDescent="0.25">
      <c r="A7" t="s">
        <v>113</v>
      </c>
      <c r="B7" s="17" t="str">
        <f>HYPERLINK("#u51220000i!a1","Hoved institution")</f>
        <v>Hoved institution</v>
      </c>
      <c r="C7" s="13" t="s">
        <v>6</v>
      </c>
      <c r="D7" s="13" t="s">
        <v>6</v>
      </c>
      <c r="E7" s="12">
        <v>0.15</v>
      </c>
      <c r="F7" s="13">
        <v>11</v>
      </c>
      <c r="G7" s="13" t="s">
        <v>6</v>
      </c>
      <c r="H7" s="13" t="s">
        <v>6</v>
      </c>
      <c r="I7" s="12">
        <v>0.08</v>
      </c>
      <c r="J7" s="13">
        <v>12</v>
      </c>
      <c r="K7" s="12">
        <v>0.03</v>
      </c>
      <c r="L7" s="13">
        <v>21</v>
      </c>
      <c r="M7" s="12">
        <v>0.03</v>
      </c>
      <c r="N7" s="13">
        <v>57</v>
      </c>
      <c r="O7" s="12">
        <v>0.03</v>
      </c>
      <c r="P7" s="13">
        <v>129</v>
      </c>
      <c r="Q7" s="12">
        <v>0.08</v>
      </c>
      <c r="R7" s="13">
        <v>74</v>
      </c>
      <c r="S7" s="12">
        <v>0.04</v>
      </c>
      <c r="T7" s="13">
        <v>148</v>
      </c>
      <c r="U7" s="12">
        <v>0.06</v>
      </c>
      <c r="V7" s="13">
        <v>148</v>
      </c>
    </row>
    <row r="8" spans="1:22" x14ac:dyDescent="0.25">
      <c r="A8" t="s">
        <v>111</v>
      </c>
      <c r="B8" s="17" t="str">
        <f>HYPERLINK("#u50860000i!a1","Hoved institution")</f>
        <v>Hoved institution</v>
      </c>
      <c r="C8" s="12">
        <v>0.13</v>
      </c>
      <c r="D8" s="13">
        <v>28</v>
      </c>
      <c r="E8" s="12">
        <v>0.19</v>
      </c>
      <c r="F8" s="13">
        <v>27</v>
      </c>
      <c r="G8" s="12">
        <v>0.1</v>
      </c>
      <c r="H8" s="13">
        <v>36</v>
      </c>
      <c r="I8" s="12">
        <v>0.06</v>
      </c>
      <c r="J8" s="13">
        <v>29</v>
      </c>
      <c r="K8" s="12">
        <v>0.03</v>
      </c>
      <c r="L8" s="13">
        <v>33</v>
      </c>
      <c r="M8" s="12">
        <v>0.02</v>
      </c>
      <c r="N8" s="13">
        <v>33</v>
      </c>
      <c r="O8" s="12">
        <v>0.08</v>
      </c>
      <c r="P8" s="13">
        <v>45</v>
      </c>
      <c r="Q8" s="12">
        <v>0.2</v>
      </c>
      <c r="R8" s="13">
        <v>56</v>
      </c>
      <c r="S8" s="12">
        <v>0.15</v>
      </c>
      <c r="T8" s="13">
        <v>52</v>
      </c>
      <c r="U8" s="12">
        <v>0.06</v>
      </c>
      <c r="V8" s="13">
        <v>82</v>
      </c>
    </row>
    <row r="9" spans="1:22" x14ac:dyDescent="0.25">
      <c r="A9" t="s">
        <v>114</v>
      </c>
      <c r="B9" s="17" t="str">
        <f>HYPERLINK("#u51230000i!a1","Hoved institution")</f>
        <v>Hoved institution</v>
      </c>
      <c r="C9" s="12">
        <v>0.14000000000000001</v>
      </c>
      <c r="D9" s="13">
        <v>1049</v>
      </c>
      <c r="E9" s="12">
        <v>0.11</v>
      </c>
      <c r="F9" s="13">
        <v>1111</v>
      </c>
      <c r="G9" s="12">
        <v>0.09</v>
      </c>
      <c r="H9" s="13">
        <v>1006</v>
      </c>
      <c r="I9" s="12">
        <v>7.0000000000000007E-2</v>
      </c>
      <c r="J9" s="13">
        <v>955</v>
      </c>
      <c r="K9" s="12">
        <v>7.0000000000000007E-2</v>
      </c>
      <c r="L9" s="13">
        <v>813</v>
      </c>
      <c r="M9" s="12">
        <v>0.04</v>
      </c>
      <c r="N9" s="13">
        <v>962</v>
      </c>
      <c r="O9" s="12">
        <v>7.0000000000000007E-2</v>
      </c>
      <c r="P9" s="13">
        <v>952</v>
      </c>
      <c r="Q9" s="12">
        <v>0.09</v>
      </c>
      <c r="R9" s="13">
        <v>996</v>
      </c>
      <c r="S9" s="12">
        <v>0.08</v>
      </c>
      <c r="T9" s="13">
        <v>1060</v>
      </c>
      <c r="U9" s="12">
        <v>0.08</v>
      </c>
      <c r="V9" s="13">
        <v>1364</v>
      </c>
    </row>
    <row r="10" spans="1:22" ht="15.75" thickBot="1" x14ac:dyDescent="0.3">
      <c r="A10" s="6" t="s">
        <v>115</v>
      </c>
      <c r="B10" s="9" t="str">
        <f>HYPERLINK("#u51240000i!a1","Hoved institution")</f>
        <v>Hoved institution</v>
      </c>
      <c r="C10" s="10">
        <v>0.11</v>
      </c>
      <c r="D10" s="11">
        <v>274</v>
      </c>
      <c r="E10" s="10">
        <v>0.12</v>
      </c>
      <c r="F10" s="11">
        <v>296</v>
      </c>
      <c r="G10" s="10">
        <v>7.0000000000000007E-2</v>
      </c>
      <c r="H10" s="11">
        <v>230</v>
      </c>
      <c r="I10" s="10">
        <v>0.05</v>
      </c>
      <c r="J10" s="11">
        <v>274</v>
      </c>
      <c r="K10" s="10">
        <v>0.05</v>
      </c>
      <c r="L10" s="11">
        <v>277</v>
      </c>
      <c r="M10" s="10">
        <v>0.06</v>
      </c>
      <c r="N10" s="11">
        <v>320</v>
      </c>
      <c r="O10" s="10">
        <v>0.08</v>
      </c>
      <c r="P10" s="11">
        <v>355</v>
      </c>
      <c r="Q10" s="10">
        <v>0.08</v>
      </c>
      <c r="R10" s="11">
        <v>365</v>
      </c>
      <c r="S10" s="10">
        <v>0.08</v>
      </c>
      <c r="T10" s="11">
        <v>332</v>
      </c>
      <c r="U10" s="10">
        <v>0.08</v>
      </c>
      <c r="V10" s="11">
        <v>433</v>
      </c>
    </row>
  </sheetData>
  <sortState ref="A5:V10">
    <sortCondition ref="A1"/>
  </sortState>
  <pageMargins left="0.7" right="0.7" top="0.75" bottom="0.75" header="0.3" footer="0.3"/>
</worksheet>
</file>

<file path=xl/worksheets/sheet4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9.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HYPERLINK("#u228!a1","Tilbage til Medie og kommunikation, MVU")</f>
        <v>Tilbage til Medie og kommunikation, MVU</v>
      </c>
    </row>
    <row r="2" spans="1:21" ht="15.75" thickBot="1" x14ac:dyDescent="0.3">
      <c r="A2" s="1" t="s">
        <v>159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10</v>
      </c>
      <c r="B5" s="10">
        <v>0.26</v>
      </c>
      <c r="C5" s="11">
        <v>22</v>
      </c>
      <c r="D5" s="10">
        <v>0.22</v>
      </c>
      <c r="E5" s="11">
        <v>27</v>
      </c>
      <c r="F5" s="10">
        <v>0.21</v>
      </c>
      <c r="G5" s="11">
        <v>22</v>
      </c>
      <c r="H5" s="10">
        <v>0.19</v>
      </c>
      <c r="I5" s="11">
        <v>29</v>
      </c>
      <c r="J5" s="10">
        <v>7.0000000000000007E-2</v>
      </c>
      <c r="K5" s="11">
        <v>18</v>
      </c>
      <c r="L5" s="10">
        <v>0</v>
      </c>
      <c r="M5" s="11">
        <v>17</v>
      </c>
      <c r="N5" s="10">
        <v>0.13</v>
      </c>
      <c r="O5" s="11">
        <v>10</v>
      </c>
      <c r="P5" s="10">
        <v>0.19</v>
      </c>
      <c r="Q5" s="11">
        <v>19</v>
      </c>
      <c r="R5" s="10">
        <v>0.26</v>
      </c>
      <c r="S5" s="11">
        <v>14</v>
      </c>
      <c r="T5" s="10">
        <v>0.33</v>
      </c>
      <c r="U5" s="11">
        <v>10</v>
      </c>
    </row>
  </sheetData>
  <sortState ref="A5:U5">
    <sortCondition ref="A1"/>
  </sortState>
  <pageMargins left="0.7" right="0.7" top="0.75" bottom="0.75" header="0.3" footer="0.3"/>
</worksheet>
</file>

<file path=xl/worksheets/sheet4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9.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HYPERLINK("#u228!a1","Tilbage til Medie og kommunikation, MVU")</f>
        <v>Tilbage til Medie og kommunikation, MVU</v>
      </c>
    </row>
    <row r="2" spans="1:21" ht="15.75" thickBot="1" x14ac:dyDescent="0.3">
      <c r="A2" s="1" t="s">
        <v>158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10</v>
      </c>
      <c r="B5" s="10">
        <v>0.2</v>
      </c>
      <c r="C5" s="11">
        <v>207</v>
      </c>
      <c r="D5" s="10">
        <v>0.12</v>
      </c>
      <c r="E5" s="11">
        <v>207</v>
      </c>
      <c r="F5" s="10">
        <v>0.08</v>
      </c>
      <c r="G5" s="11">
        <v>164</v>
      </c>
      <c r="H5" s="10">
        <v>0.09</v>
      </c>
      <c r="I5" s="11">
        <v>180</v>
      </c>
      <c r="J5" s="10">
        <v>0.05</v>
      </c>
      <c r="K5" s="11">
        <v>181</v>
      </c>
      <c r="L5" s="10">
        <v>0.08</v>
      </c>
      <c r="M5" s="11">
        <v>184</v>
      </c>
      <c r="N5" s="10">
        <v>0.13</v>
      </c>
      <c r="O5" s="11">
        <v>192</v>
      </c>
      <c r="P5" s="10">
        <v>0.16</v>
      </c>
      <c r="Q5" s="11">
        <v>204</v>
      </c>
      <c r="R5" s="10">
        <v>0.15</v>
      </c>
      <c r="S5" s="11">
        <v>202</v>
      </c>
      <c r="T5" s="10">
        <v>0.16</v>
      </c>
      <c r="U5" s="11">
        <v>151</v>
      </c>
    </row>
  </sheetData>
  <sortState ref="A5:U5">
    <sortCondition ref="A1"/>
  </sortState>
  <pageMargins left="0.7" right="0.7" top="0.75" bottom="0.75" header="0.3" footer="0.3"/>
</worksheet>
</file>

<file path=xl/worksheets/sheet4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51"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HYPERLINK("#u228!a1","Tilbage til Medie og kommunikation, MVU")</f>
        <v>Tilbage til Medie og kommunikation, MVU</v>
      </c>
    </row>
    <row r="2" spans="1:21" ht="15.75" thickBot="1" x14ac:dyDescent="0.3">
      <c r="A2" s="1" t="s">
        <v>157</v>
      </c>
      <c r="B2" s="1"/>
    </row>
    <row r="3" spans="1:21" x14ac:dyDescent="0.25">
      <c r="A3" s="3"/>
      <c r="B3" s="7"/>
      <c r="C3" s="7"/>
      <c r="D3" s="7"/>
      <c r="E3" s="7"/>
      <c r="F3" s="7">
        <v>2004</v>
      </c>
      <c r="G3" s="7"/>
      <c r="H3" s="7">
        <v>2005</v>
      </c>
      <c r="I3" s="7"/>
      <c r="J3" s="7">
        <v>2006</v>
      </c>
      <c r="K3" s="7"/>
      <c r="L3" s="7">
        <v>2007</v>
      </c>
      <c r="M3" s="7"/>
      <c r="N3" s="7"/>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c r="O4" s="8"/>
      <c r="P4" s="8" t="s">
        <v>1</v>
      </c>
      <c r="Q4" s="8" t="s">
        <v>2</v>
      </c>
      <c r="R4" s="8" t="s">
        <v>1</v>
      </c>
      <c r="S4" s="8" t="s">
        <v>2</v>
      </c>
      <c r="T4" s="8" t="s">
        <v>1</v>
      </c>
      <c r="U4" s="8" t="s">
        <v>2</v>
      </c>
    </row>
    <row r="5" spans="1:21" x14ac:dyDescent="0.25">
      <c r="A5" t="s">
        <v>40</v>
      </c>
      <c r="B5" s="13"/>
      <c r="C5" s="13"/>
      <c r="D5" s="13"/>
      <c r="E5" s="13"/>
      <c r="F5" s="13"/>
      <c r="G5" s="13"/>
      <c r="H5" s="13"/>
      <c r="I5" s="13"/>
      <c r="J5" s="13"/>
      <c r="K5" s="13"/>
      <c r="L5" s="13"/>
      <c r="M5" s="13"/>
      <c r="N5" s="13"/>
      <c r="O5" s="13"/>
      <c r="P5" s="13" t="s">
        <v>6</v>
      </c>
      <c r="Q5" s="13" t="s">
        <v>6</v>
      </c>
      <c r="R5" s="13" t="s">
        <v>6</v>
      </c>
      <c r="S5" s="13" t="s">
        <v>6</v>
      </c>
      <c r="T5" s="13" t="s">
        <v>6</v>
      </c>
      <c r="U5" s="13" t="s">
        <v>6</v>
      </c>
    </row>
    <row r="6" spans="1:21" ht="15.75" thickBot="1" x14ac:dyDescent="0.3">
      <c r="A6" s="6" t="s">
        <v>42</v>
      </c>
      <c r="B6" s="11"/>
      <c r="C6" s="11"/>
      <c r="D6" s="11"/>
      <c r="E6" s="11"/>
      <c r="F6" s="10">
        <v>0.02</v>
      </c>
      <c r="G6" s="11">
        <v>15</v>
      </c>
      <c r="H6" s="10">
        <v>0.02</v>
      </c>
      <c r="I6" s="11">
        <v>16</v>
      </c>
      <c r="J6" s="11" t="s">
        <v>6</v>
      </c>
      <c r="K6" s="11" t="s">
        <v>6</v>
      </c>
      <c r="L6" s="11" t="s">
        <v>6</v>
      </c>
      <c r="M6" s="11" t="s">
        <v>6</v>
      </c>
      <c r="N6" s="11"/>
      <c r="O6" s="11"/>
      <c r="P6" s="11"/>
      <c r="Q6" s="11"/>
      <c r="R6" s="11"/>
      <c r="S6" s="11"/>
      <c r="T6" s="11"/>
      <c r="U6" s="11"/>
    </row>
  </sheetData>
  <sortState ref="A5:U6">
    <sortCondition ref="A1"/>
  </sortState>
  <pageMargins left="0.7" right="0.7" top="0.75" bottom="0.75" header="0.3" footer="0.3"/>
</worksheet>
</file>

<file path=xl/worksheets/sheet4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9.1406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HYPERLINK("#u228!a1","Tilbage til Medie og kommunikation, MVU")</f>
        <v>Tilbage til Medie og kommunikation, MVU</v>
      </c>
    </row>
    <row r="2" spans="1:21" ht="15.75" thickBot="1" x14ac:dyDescent="0.3">
      <c r="A2" s="1" t="s">
        <v>156</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10</v>
      </c>
      <c r="B5" s="11"/>
      <c r="C5" s="11"/>
      <c r="D5" s="10">
        <v>0.1</v>
      </c>
      <c r="E5" s="11">
        <v>23</v>
      </c>
      <c r="F5" s="10">
        <v>7.0000000000000007E-2</v>
      </c>
      <c r="G5" s="11">
        <v>16</v>
      </c>
      <c r="H5" s="10">
        <v>0.05</v>
      </c>
      <c r="I5" s="11">
        <v>22</v>
      </c>
      <c r="J5" s="10">
        <v>0.03</v>
      </c>
      <c r="K5" s="11">
        <v>30</v>
      </c>
      <c r="L5" s="10">
        <v>0.04</v>
      </c>
      <c r="M5" s="11">
        <v>18</v>
      </c>
      <c r="N5" s="10">
        <v>0.2</v>
      </c>
      <c r="O5" s="11">
        <v>31</v>
      </c>
      <c r="P5" s="10">
        <v>0.19</v>
      </c>
      <c r="Q5" s="11">
        <v>28</v>
      </c>
      <c r="R5" s="10">
        <v>0.14000000000000001</v>
      </c>
      <c r="S5" s="11">
        <v>38</v>
      </c>
      <c r="T5" s="10">
        <v>0.25</v>
      </c>
      <c r="U5" s="11">
        <v>34</v>
      </c>
    </row>
  </sheetData>
  <sortState ref="A5:U5">
    <sortCondition ref="A1"/>
  </sortState>
  <pageMargins left="0.7" right="0.7" top="0.75" bottom="0.75" header="0.3" footer="0.3"/>
</worksheet>
</file>

<file path=xl/worksheets/sheet4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9.1406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HYPERLINK("#u228!a1","Tilbage til Medie og kommunikation, MVU")</f>
        <v>Tilbage til Medie og kommunikation, MVU</v>
      </c>
    </row>
    <row r="2" spans="1:21" ht="15.75" thickBot="1" x14ac:dyDescent="0.3">
      <c r="A2" s="1" t="s">
        <v>155</v>
      </c>
      <c r="B2" s="1"/>
    </row>
    <row r="3" spans="1:21" x14ac:dyDescent="0.25">
      <c r="A3" s="3"/>
      <c r="B3" s="7"/>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10</v>
      </c>
      <c r="B5" s="13"/>
      <c r="C5" s="13"/>
      <c r="D5" s="12">
        <v>0.14000000000000001</v>
      </c>
      <c r="E5" s="13">
        <v>22</v>
      </c>
      <c r="F5" s="12">
        <v>0.24</v>
      </c>
      <c r="G5" s="13">
        <v>27</v>
      </c>
      <c r="H5" s="12">
        <v>0.13</v>
      </c>
      <c r="I5" s="13">
        <v>28</v>
      </c>
      <c r="J5" s="12">
        <v>0.08</v>
      </c>
      <c r="K5" s="13">
        <v>27</v>
      </c>
      <c r="L5" s="12">
        <v>0.14000000000000001</v>
      </c>
      <c r="M5" s="13">
        <v>25</v>
      </c>
      <c r="N5" s="12">
        <v>0.12</v>
      </c>
      <c r="O5" s="13">
        <v>31</v>
      </c>
      <c r="P5" s="12">
        <v>0.3</v>
      </c>
      <c r="Q5" s="13">
        <v>27</v>
      </c>
      <c r="R5" s="12">
        <v>0.09</v>
      </c>
      <c r="S5" s="13">
        <v>65</v>
      </c>
      <c r="T5" s="12">
        <v>0.18</v>
      </c>
      <c r="U5" s="13">
        <v>65</v>
      </c>
    </row>
    <row r="6" spans="1:21" ht="15.75" thickBot="1" x14ac:dyDescent="0.3">
      <c r="A6" s="6" t="s">
        <v>34</v>
      </c>
      <c r="B6" s="11"/>
      <c r="C6" s="11"/>
      <c r="D6" s="11"/>
      <c r="E6" s="11"/>
      <c r="F6" s="11"/>
      <c r="G6" s="11"/>
      <c r="H6" s="11"/>
      <c r="I6" s="11"/>
      <c r="J6" s="10">
        <v>0.15</v>
      </c>
      <c r="K6" s="11">
        <v>20</v>
      </c>
      <c r="L6" s="10">
        <v>0.1</v>
      </c>
      <c r="M6" s="11">
        <v>31</v>
      </c>
      <c r="N6" s="10">
        <v>7.0000000000000007E-2</v>
      </c>
      <c r="O6" s="11">
        <v>17</v>
      </c>
      <c r="P6" s="10">
        <v>0.28999999999999998</v>
      </c>
      <c r="Q6" s="11">
        <v>36</v>
      </c>
      <c r="R6" s="10">
        <v>0.15</v>
      </c>
      <c r="S6" s="11">
        <v>44</v>
      </c>
      <c r="T6" s="10">
        <v>0.24</v>
      </c>
      <c r="U6" s="11">
        <v>43</v>
      </c>
    </row>
  </sheetData>
  <sortState ref="A5:U6">
    <sortCondition ref="A1"/>
  </sortState>
  <pageMargins left="0.7" right="0.7" top="0.75" bottom="0.75" header="0.3" footer="0.3"/>
</worksheet>
</file>

<file path=xl/worksheets/sheet4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9.140625" bestFit="1" customWidth="1"/>
    <col min="2" max="2" width="5" bestFit="1" customWidth="1"/>
    <col min="3" max="3" width="3" bestFit="1" customWidth="1"/>
  </cols>
  <sheetData>
    <row r="1" spans="1:3" x14ac:dyDescent="0.25">
      <c r="A1" s="2" t="str">
        <f>HYPERLINK("#u228!a1","Tilbage til Medie og kommunikation, MVU")</f>
        <v>Tilbage til Medie og kommunikation, MVU</v>
      </c>
    </row>
    <row r="2" spans="1:3" ht="15.75" thickBot="1" x14ac:dyDescent="0.3">
      <c r="A2" s="1" t="s">
        <v>154</v>
      </c>
      <c r="B2" s="1"/>
    </row>
    <row r="3" spans="1:3" x14ac:dyDescent="0.25">
      <c r="A3" s="3"/>
      <c r="B3" s="7">
        <v>2002</v>
      </c>
      <c r="C3" s="7"/>
    </row>
    <row r="4" spans="1:3" x14ac:dyDescent="0.25">
      <c r="A4" s="4"/>
      <c r="B4" s="8" t="s">
        <v>1</v>
      </c>
      <c r="C4" s="8" t="s">
        <v>2</v>
      </c>
    </row>
    <row r="5" spans="1:3" ht="15.75" thickBot="1" x14ac:dyDescent="0.3">
      <c r="A5" s="6" t="s">
        <v>10</v>
      </c>
      <c r="B5" s="10">
        <v>0.25</v>
      </c>
      <c r="C5" s="11">
        <v>20</v>
      </c>
    </row>
  </sheetData>
  <sortState ref="A5:C5">
    <sortCondition ref="A1"/>
  </sortState>
  <pageMargins left="0.7" right="0.7" top="0.75" bottom="0.75" header="0.3" footer="0.3"/>
</worksheet>
</file>

<file path=xl/worksheets/sheet4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39.140625" bestFit="1" customWidth="1"/>
    <col min="2" max="2" width="5" bestFit="1" customWidth="1"/>
    <col min="3" max="3" width="3" bestFit="1" customWidth="1"/>
  </cols>
  <sheetData>
    <row r="1" spans="1:3" x14ac:dyDescent="0.25">
      <c r="A1" s="2" t="str">
        <f>HYPERLINK("#u228!a1","Tilbage til Medie og kommunikation, MVU")</f>
        <v>Tilbage til Medie og kommunikation, MVU</v>
      </c>
    </row>
    <row r="2" spans="1:3" ht="15.75" thickBot="1" x14ac:dyDescent="0.3">
      <c r="A2" s="1" t="s">
        <v>153</v>
      </c>
      <c r="B2" s="1"/>
    </row>
    <row r="3" spans="1:3" x14ac:dyDescent="0.25">
      <c r="A3" s="3"/>
      <c r="B3" s="7">
        <v>2002</v>
      </c>
      <c r="C3" s="7"/>
    </row>
    <row r="4" spans="1:3" x14ac:dyDescent="0.25">
      <c r="A4" s="4"/>
      <c r="B4" s="8" t="s">
        <v>1</v>
      </c>
      <c r="C4" s="8" t="s">
        <v>2</v>
      </c>
    </row>
    <row r="5" spans="1:3" ht="15.75" thickBot="1" x14ac:dyDescent="0.3">
      <c r="A5" s="6" t="s">
        <v>10</v>
      </c>
      <c r="B5" s="10">
        <v>0.17</v>
      </c>
      <c r="C5" s="11">
        <v>35</v>
      </c>
    </row>
  </sheetData>
  <sortState ref="A5:C5">
    <sortCondition ref="A1"/>
  </sortState>
  <pageMargins left="0.7" right="0.7" top="0.75" bottom="0.75" header="0.3" footer="0.3"/>
</worksheet>
</file>

<file path=xl/worksheets/sheet4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1.140625" bestFit="1" customWidth="1"/>
    <col min="12" max="12" width="5" bestFit="1" customWidth="1"/>
    <col min="13" max="13" width="3"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HYPERLINK("#u218!a1","Tilbage til It, MVU")</f>
        <v>Tilbage til It, MVU</v>
      </c>
    </row>
    <row r="2" spans="1:21" ht="15.75" thickBot="1" x14ac:dyDescent="0.3">
      <c r="A2" s="1" t="s">
        <v>152</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37</v>
      </c>
      <c r="B5" s="11"/>
      <c r="C5" s="11"/>
      <c r="D5" s="11"/>
      <c r="E5" s="11"/>
      <c r="F5" s="11"/>
      <c r="G5" s="11"/>
      <c r="H5" s="11"/>
      <c r="I5" s="11"/>
      <c r="J5" s="11"/>
      <c r="K5" s="11"/>
      <c r="L5" s="10">
        <v>0.11</v>
      </c>
      <c r="M5" s="11">
        <v>24</v>
      </c>
      <c r="N5" s="11" t="s">
        <v>6</v>
      </c>
      <c r="O5" s="11" t="s">
        <v>6</v>
      </c>
      <c r="P5" s="10">
        <v>0.12</v>
      </c>
      <c r="Q5" s="11">
        <v>23</v>
      </c>
      <c r="R5" s="10">
        <v>0.21</v>
      </c>
      <c r="S5" s="11">
        <v>26</v>
      </c>
      <c r="T5" s="10">
        <v>0.16</v>
      </c>
      <c r="U5" s="11">
        <v>46</v>
      </c>
    </row>
  </sheetData>
  <sortState ref="A5:U5">
    <sortCondition ref="A1"/>
  </sortState>
  <pageMargins left="0.7" right="0.7" top="0.75" bottom="0.75" header="0.3" footer="0.3"/>
</worksheet>
</file>

<file path=xl/worksheets/sheet4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3.28515625" bestFit="1" customWidth="1"/>
    <col min="2" max="2" width="5" bestFit="1" customWidth="1"/>
    <col min="3" max="3" width="2.42578125" bestFit="1" customWidth="1"/>
  </cols>
  <sheetData>
    <row r="1" spans="1:3" x14ac:dyDescent="0.25">
      <c r="A1" s="2" t="str">
        <f>HYPERLINK("#u215!a1","Tilbage til Ingeniør, MVU")</f>
        <v>Tilbage til Ingeniør, MVU</v>
      </c>
    </row>
    <row r="2" spans="1:3" ht="15.75" thickBot="1" x14ac:dyDescent="0.3">
      <c r="A2" s="1" t="s">
        <v>151</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4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3.28515625" bestFit="1" customWidth="1"/>
    <col min="2" max="2" width="5" bestFit="1" customWidth="1"/>
    <col min="3" max="3" width="2.42578125" bestFit="1" customWidth="1"/>
  </cols>
  <sheetData>
    <row r="1" spans="1:3" x14ac:dyDescent="0.25">
      <c r="A1" s="2" t="str">
        <f>HYPERLINK("#u215!a1","Tilbage til Ingeniør, MVU")</f>
        <v>Tilbage til Ingeniør, MVU</v>
      </c>
    </row>
    <row r="2" spans="1:3" ht="15.75" thickBot="1" x14ac:dyDescent="0.3">
      <c r="A2" s="1" t="s">
        <v>150</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47</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109</v>
      </c>
      <c r="B5" s="17" t="str">
        <f>HYPERLINK("#u51390000i!a1","Hoved institution")</f>
        <v>Hoved institution</v>
      </c>
      <c r="C5" s="13"/>
      <c r="D5" s="13"/>
      <c r="E5" s="13"/>
      <c r="F5" s="13"/>
      <c r="G5" s="13"/>
      <c r="H5" s="13"/>
      <c r="I5" s="13"/>
      <c r="J5" s="13"/>
      <c r="K5" s="13"/>
      <c r="L5" s="13"/>
      <c r="M5" s="13"/>
      <c r="N5" s="13"/>
      <c r="O5" s="13"/>
      <c r="P5" s="13"/>
      <c r="Q5" s="13"/>
      <c r="R5" s="13"/>
      <c r="S5" s="13"/>
      <c r="T5" s="13"/>
      <c r="U5" s="13" t="s">
        <v>6</v>
      </c>
      <c r="V5" s="13" t="s">
        <v>6</v>
      </c>
    </row>
    <row r="6" spans="1:22" x14ac:dyDescent="0.25">
      <c r="A6" t="s">
        <v>103</v>
      </c>
      <c r="B6" s="17" t="str">
        <f>HYPERLINK("#u50320000i!a1","Hoved institution")</f>
        <v>Hoved institution</v>
      </c>
      <c r="C6" s="13"/>
      <c r="D6" s="13"/>
      <c r="E6" s="12">
        <v>0.04</v>
      </c>
      <c r="F6" s="13">
        <v>19</v>
      </c>
      <c r="G6" s="13"/>
      <c r="H6" s="13"/>
      <c r="I6" s="13"/>
      <c r="J6" s="13"/>
      <c r="K6" s="13"/>
      <c r="L6" s="13"/>
      <c r="M6" s="13"/>
      <c r="N6" s="13"/>
      <c r="O6" s="13"/>
      <c r="P6" s="13"/>
      <c r="Q6" s="13"/>
      <c r="R6" s="13"/>
      <c r="S6" s="13"/>
      <c r="T6" s="13"/>
      <c r="U6" s="13"/>
      <c r="V6" s="13"/>
    </row>
    <row r="7" spans="1:22" x14ac:dyDescent="0.25">
      <c r="A7" t="s">
        <v>105</v>
      </c>
      <c r="B7" s="17" t="str">
        <f>HYPERLINK("#u51320000i!a1","Hoved institution")</f>
        <v>Hoved institution</v>
      </c>
      <c r="C7" s="12">
        <v>0.04</v>
      </c>
      <c r="D7" s="13">
        <v>197</v>
      </c>
      <c r="E7" s="12">
        <v>0.04</v>
      </c>
      <c r="F7" s="13">
        <v>223</v>
      </c>
      <c r="G7" s="12">
        <v>0.02</v>
      </c>
      <c r="H7" s="13">
        <v>231</v>
      </c>
      <c r="I7" s="12">
        <v>0.01</v>
      </c>
      <c r="J7" s="13">
        <v>269</v>
      </c>
      <c r="K7" s="12">
        <v>0</v>
      </c>
      <c r="L7" s="13">
        <v>210</v>
      </c>
      <c r="M7" s="12">
        <v>0</v>
      </c>
      <c r="N7" s="13">
        <v>302</v>
      </c>
      <c r="O7" s="12">
        <v>0.03</v>
      </c>
      <c r="P7" s="13">
        <v>269</v>
      </c>
      <c r="Q7" s="12">
        <v>0.06</v>
      </c>
      <c r="R7" s="13">
        <v>248</v>
      </c>
      <c r="S7" s="12">
        <v>0.04</v>
      </c>
      <c r="T7" s="13">
        <v>258</v>
      </c>
      <c r="U7" s="12">
        <v>0.04</v>
      </c>
      <c r="V7" s="13">
        <v>309</v>
      </c>
    </row>
    <row r="8" spans="1:22" x14ac:dyDescent="0.25">
      <c r="A8" t="s">
        <v>106</v>
      </c>
      <c r="B8" s="17" t="str">
        <f>HYPERLINK("#u51340000i!a1","Hoved institution")</f>
        <v>Hoved institution</v>
      </c>
      <c r="C8" s="12">
        <v>0.18</v>
      </c>
      <c r="D8" s="13">
        <v>207</v>
      </c>
      <c r="E8" s="12">
        <v>0.15</v>
      </c>
      <c r="F8" s="13">
        <v>227</v>
      </c>
      <c r="G8" s="12">
        <v>0.12</v>
      </c>
      <c r="H8" s="13">
        <v>108</v>
      </c>
      <c r="I8" s="12">
        <v>7.0000000000000007E-2</v>
      </c>
      <c r="J8" s="13">
        <v>168</v>
      </c>
      <c r="K8" s="12">
        <v>0.06</v>
      </c>
      <c r="L8" s="13">
        <v>130</v>
      </c>
      <c r="M8" s="12">
        <v>0.04</v>
      </c>
      <c r="N8" s="13">
        <v>159</v>
      </c>
      <c r="O8" s="12">
        <v>0.09</v>
      </c>
      <c r="P8" s="13">
        <v>146</v>
      </c>
      <c r="Q8" s="12">
        <v>0.13</v>
      </c>
      <c r="R8" s="13">
        <v>145</v>
      </c>
      <c r="S8" s="12">
        <v>0.18</v>
      </c>
      <c r="T8" s="13">
        <v>149</v>
      </c>
      <c r="U8" s="12">
        <v>0.14000000000000001</v>
      </c>
      <c r="V8" s="13">
        <v>165</v>
      </c>
    </row>
    <row r="9" spans="1:22" x14ac:dyDescent="0.25">
      <c r="A9" t="s">
        <v>104</v>
      </c>
      <c r="B9" s="17" t="str">
        <f>HYPERLINK("#u50360000i!a1","Hoved institution")</f>
        <v>Hoved institution</v>
      </c>
      <c r="C9" s="13" t="s">
        <v>6</v>
      </c>
      <c r="D9" s="13" t="s">
        <v>6</v>
      </c>
      <c r="E9" s="13"/>
      <c r="F9" s="13"/>
      <c r="G9" s="13"/>
      <c r="H9" s="13"/>
      <c r="I9" s="13"/>
      <c r="J9" s="13"/>
      <c r="K9" s="13"/>
      <c r="L9" s="13"/>
      <c r="M9" s="13"/>
      <c r="N9" s="13"/>
      <c r="O9" s="13"/>
      <c r="P9" s="13"/>
      <c r="Q9" s="13"/>
      <c r="R9" s="13"/>
      <c r="S9" s="13"/>
      <c r="T9" s="13"/>
      <c r="U9" s="13"/>
      <c r="V9" s="13"/>
    </row>
    <row r="10" spans="1:22" x14ac:dyDescent="0.25">
      <c r="A10" t="s">
        <v>107</v>
      </c>
      <c r="B10" s="17" t="str">
        <f>HYPERLINK("#u51350000i!a1","Hoved institution")</f>
        <v>Hoved institution</v>
      </c>
      <c r="C10" s="12">
        <v>0.11</v>
      </c>
      <c r="D10" s="13">
        <v>88</v>
      </c>
      <c r="E10" s="12">
        <v>0.14000000000000001</v>
      </c>
      <c r="F10" s="13">
        <v>120</v>
      </c>
      <c r="G10" s="12">
        <v>0.15</v>
      </c>
      <c r="H10" s="13">
        <v>131</v>
      </c>
      <c r="I10" s="12">
        <v>0.12</v>
      </c>
      <c r="J10" s="13">
        <v>115</v>
      </c>
      <c r="K10" s="12">
        <v>7.0000000000000007E-2</v>
      </c>
      <c r="L10" s="13">
        <v>73</v>
      </c>
      <c r="M10" s="12">
        <v>0.06</v>
      </c>
      <c r="N10" s="13">
        <v>98</v>
      </c>
      <c r="O10" s="12">
        <v>0.11</v>
      </c>
      <c r="P10" s="13">
        <v>98</v>
      </c>
      <c r="Q10" s="12">
        <v>0.18</v>
      </c>
      <c r="R10" s="13">
        <v>80</v>
      </c>
      <c r="S10" s="12">
        <v>0.25</v>
      </c>
      <c r="T10" s="13">
        <v>90</v>
      </c>
      <c r="U10" s="12">
        <v>0.18</v>
      </c>
      <c r="V10" s="13">
        <v>124</v>
      </c>
    </row>
    <row r="11" spans="1:22" x14ac:dyDescent="0.25">
      <c r="A11" t="s">
        <v>108</v>
      </c>
      <c r="B11" s="17" t="str">
        <f>HYPERLINK("#u51360000i!a1","Hoved institution")</f>
        <v>Hoved institution</v>
      </c>
      <c r="C11" s="12">
        <v>0.14000000000000001</v>
      </c>
      <c r="D11" s="13">
        <v>194</v>
      </c>
      <c r="E11" s="12">
        <v>0.11</v>
      </c>
      <c r="F11" s="13">
        <v>247</v>
      </c>
      <c r="G11" s="12">
        <v>0.11</v>
      </c>
      <c r="H11" s="13">
        <v>251</v>
      </c>
      <c r="I11" s="12">
        <v>0.04</v>
      </c>
      <c r="J11" s="13">
        <v>214</v>
      </c>
      <c r="K11" s="12">
        <v>0.03</v>
      </c>
      <c r="L11" s="13">
        <v>171</v>
      </c>
      <c r="M11" s="12">
        <v>0.02</v>
      </c>
      <c r="N11" s="13">
        <v>176</v>
      </c>
      <c r="O11" s="12">
        <v>0.15</v>
      </c>
      <c r="P11" s="13">
        <v>193</v>
      </c>
      <c r="Q11" s="12">
        <v>0.26</v>
      </c>
      <c r="R11" s="13">
        <v>163</v>
      </c>
      <c r="S11" s="12">
        <v>0.15</v>
      </c>
      <c r="T11" s="13">
        <v>153</v>
      </c>
      <c r="U11" s="12">
        <v>0.11</v>
      </c>
      <c r="V11" s="13">
        <v>226</v>
      </c>
    </row>
    <row r="12" spans="1:22" x14ac:dyDescent="0.25">
      <c r="A12" t="s">
        <v>102</v>
      </c>
      <c r="B12" s="17" t="str">
        <f>HYPERLINK("#u40370000i!a1","Hoved institution")</f>
        <v>Hoved institution</v>
      </c>
      <c r="C12" s="12">
        <v>0.1</v>
      </c>
      <c r="D12" s="13">
        <v>18</v>
      </c>
      <c r="E12" s="12">
        <v>0.11</v>
      </c>
      <c r="F12" s="13">
        <v>18</v>
      </c>
      <c r="G12" s="13"/>
      <c r="H12" s="13"/>
      <c r="I12" s="13"/>
      <c r="J12" s="13"/>
      <c r="K12" s="13"/>
      <c r="L12" s="13"/>
      <c r="M12" s="13"/>
      <c r="N12" s="13"/>
      <c r="O12" s="13"/>
      <c r="P12" s="13"/>
      <c r="Q12" s="13"/>
      <c r="R12" s="13"/>
      <c r="S12" s="13"/>
      <c r="T12" s="13"/>
      <c r="U12" s="13"/>
      <c r="V12" s="13"/>
    </row>
    <row r="13" spans="1:22" ht="15.75" thickBot="1" x14ac:dyDescent="0.3">
      <c r="A13" s="6" t="s">
        <v>110</v>
      </c>
      <c r="B13" s="9" t="str">
        <f>HYPERLINK("#u51400000i!a1","Hoved institution")</f>
        <v>Hoved institution</v>
      </c>
      <c r="C13" s="11"/>
      <c r="D13" s="11"/>
      <c r="E13" s="11"/>
      <c r="F13" s="11"/>
      <c r="G13" s="11"/>
      <c r="H13" s="11"/>
      <c r="I13" s="11"/>
      <c r="J13" s="11"/>
      <c r="K13" s="11"/>
      <c r="L13" s="11"/>
      <c r="M13" s="11"/>
      <c r="N13" s="11"/>
      <c r="O13" s="10">
        <v>0.13</v>
      </c>
      <c r="P13" s="11">
        <v>23</v>
      </c>
      <c r="Q13" s="10">
        <v>0.32</v>
      </c>
      <c r="R13" s="11">
        <v>11</v>
      </c>
      <c r="S13" s="10">
        <v>0.12</v>
      </c>
      <c r="T13" s="11">
        <v>10</v>
      </c>
      <c r="U13" s="11" t="s">
        <v>6</v>
      </c>
      <c r="V13" s="11" t="s">
        <v>6</v>
      </c>
    </row>
  </sheetData>
  <sortState ref="A5:V13">
    <sortCondition ref="A1"/>
  </sortState>
  <pageMargins left="0.7" right="0.7" top="0.75" bottom="0.75" header="0.3" footer="0.3"/>
</worksheet>
</file>

<file path=xl/worksheets/sheet4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8.85546875" bestFit="1" customWidth="1"/>
    <col min="2" max="2" width="5" bestFit="1" customWidth="1"/>
    <col min="3" max="3" width="2.42578125" bestFit="1" customWidth="1"/>
  </cols>
  <sheetData>
    <row r="1" spans="1:3" x14ac:dyDescent="0.25">
      <c r="A1" s="2" t="str">
        <f>HYPERLINK("#u215!a1","Tilbage til Ingeniør, MVU")</f>
        <v>Tilbage til Ingeniør, MVU</v>
      </c>
    </row>
    <row r="2" spans="1:3" ht="15.75" thickBot="1" x14ac:dyDescent="0.3">
      <c r="A2" s="1" t="s">
        <v>149</v>
      </c>
      <c r="B2" s="1"/>
    </row>
    <row r="3" spans="1:3" x14ac:dyDescent="0.25">
      <c r="A3" s="3"/>
      <c r="B3" s="7">
        <v>2002</v>
      </c>
      <c r="C3" s="7"/>
    </row>
    <row r="4" spans="1:3" x14ac:dyDescent="0.25">
      <c r="A4" s="4"/>
      <c r="B4" s="8" t="s">
        <v>1</v>
      </c>
      <c r="C4" s="8" t="s">
        <v>2</v>
      </c>
    </row>
    <row r="5" spans="1:3" ht="15.75" thickBot="1" x14ac:dyDescent="0.3">
      <c r="A5" s="6" t="s">
        <v>11</v>
      </c>
      <c r="B5" s="11" t="s">
        <v>6</v>
      </c>
      <c r="C5" s="11" t="s">
        <v>6</v>
      </c>
    </row>
  </sheetData>
  <sortState ref="A5:C5">
    <sortCondition ref="A1"/>
  </sortState>
  <pageMargins left="0.7" right="0.7" top="0.75" bottom="0.75" header="0.3" footer="0.3"/>
</worksheet>
</file>

<file path=xl/worksheets/sheet4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23.28515625" bestFit="1" customWidth="1"/>
    <col min="2" max="2" width="5" bestFit="1" customWidth="1"/>
    <col min="3" max="3" width="2.42578125" bestFit="1" customWidth="1"/>
  </cols>
  <sheetData>
    <row r="1" spans="1:3" x14ac:dyDescent="0.25">
      <c r="A1" s="2" t="str">
        <f>HYPERLINK("#u215!a1","Tilbage til Ingeniør, MVU")</f>
        <v>Tilbage til Ingeniør, MVU</v>
      </c>
    </row>
    <row r="2" spans="1:3" ht="15.75" thickBot="1" x14ac:dyDescent="0.3">
      <c r="A2" s="1" t="s">
        <v>148</v>
      </c>
      <c r="B2" s="1"/>
    </row>
    <row r="3" spans="1:3" x14ac:dyDescent="0.25">
      <c r="A3" s="3"/>
      <c r="B3" s="7">
        <v>2002</v>
      </c>
      <c r="C3" s="7"/>
    </row>
    <row r="4" spans="1:3" x14ac:dyDescent="0.25">
      <c r="A4" s="4"/>
      <c r="B4" s="8" t="s">
        <v>1</v>
      </c>
      <c r="C4" s="8" t="s">
        <v>2</v>
      </c>
    </row>
    <row r="5" spans="1:3" ht="15.75" thickBot="1" x14ac:dyDescent="0.3">
      <c r="A5" s="6" t="s">
        <v>4</v>
      </c>
      <c r="B5" s="11" t="s">
        <v>6</v>
      </c>
      <c r="C5" s="11" t="s">
        <v>6</v>
      </c>
    </row>
  </sheetData>
  <sortState ref="A5:C5">
    <sortCondition ref="A1"/>
  </sortState>
  <pageMargins left="0.7" right="0.7" top="0.75" bottom="0.75" header="0.3" footer="0.3"/>
</worksheet>
</file>

<file path=xl/worksheets/sheet4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8.8554687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147</v>
      </c>
      <c r="B2" s="1"/>
    </row>
    <row r="3" spans="1:21" x14ac:dyDescent="0.25">
      <c r="A3" s="3"/>
      <c r="B3" s="7"/>
      <c r="C3" s="7"/>
      <c r="D3" s="7"/>
      <c r="E3" s="7"/>
      <c r="F3" s="7"/>
      <c r="G3" s="7"/>
      <c r="H3" s="7"/>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11</v>
      </c>
      <c r="B5" s="11"/>
      <c r="C5" s="11"/>
      <c r="D5" s="11"/>
      <c r="E5" s="11"/>
      <c r="F5" s="11"/>
      <c r="G5" s="11"/>
      <c r="H5" s="11"/>
      <c r="I5" s="11"/>
      <c r="J5" s="10">
        <v>0.01</v>
      </c>
      <c r="K5" s="11">
        <v>24</v>
      </c>
      <c r="L5" s="10">
        <v>0.03</v>
      </c>
      <c r="M5" s="11">
        <v>37</v>
      </c>
      <c r="N5" s="10">
        <v>0</v>
      </c>
      <c r="O5" s="11">
        <v>27</v>
      </c>
      <c r="P5" s="10">
        <v>0.09</v>
      </c>
      <c r="Q5" s="11">
        <v>37</v>
      </c>
      <c r="R5" s="10">
        <v>0.09</v>
      </c>
      <c r="S5" s="11">
        <v>44</v>
      </c>
      <c r="T5" s="10">
        <v>0.05</v>
      </c>
      <c r="U5" s="11">
        <v>30</v>
      </c>
    </row>
  </sheetData>
  <sortState ref="A5:U5">
    <sortCondition ref="A1"/>
  </sortState>
  <pageMargins left="0.7" right="0.7" top="0.75" bottom="0.75" header="0.3" footer="0.3"/>
</worksheet>
</file>

<file path=xl/worksheets/sheet4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9.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HYPERLINK("#u215!a1","Tilbage til Ingeniør, MVU")</f>
        <v>Tilbage til Ingeniør, MVU</v>
      </c>
    </row>
    <row r="2" spans="1:21" ht="15.75" thickBot="1" x14ac:dyDescent="0.3">
      <c r="A2" s="1" t="s">
        <v>146</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11</v>
      </c>
      <c r="B5" s="11"/>
      <c r="C5" s="11"/>
      <c r="D5" s="11"/>
      <c r="E5" s="11"/>
      <c r="F5" s="11"/>
      <c r="G5" s="11"/>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4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workbookViewId="0"/>
  </sheetViews>
  <sheetFormatPr defaultRowHeight="15" x14ac:dyDescent="0.25"/>
  <cols>
    <col min="1" max="1" width="30.285156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s>
  <sheetData>
    <row r="1" spans="1:19" x14ac:dyDescent="0.25">
      <c r="A1" s="2" t="str">
        <f>HYPERLINK("#u215!a1","Tilbage til Ingeniør, MVU")</f>
        <v>Tilbage til Ingeniør, MVU</v>
      </c>
    </row>
    <row r="2" spans="1:19" ht="15.75" thickBot="1" x14ac:dyDescent="0.3">
      <c r="A2" s="1" t="s">
        <v>145</v>
      </c>
      <c r="B2" s="1"/>
    </row>
    <row r="3" spans="1:19" x14ac:dyDescent="0.25">
      <c r="A3" s="3"/>
      <c r="B3" s="7"/>
      <c r="C3" s="7"/>
      <c r="D3" s="7"/>
      <c r="E3" s="7"/>
      <c r="F3" s="7"/>
      <c r="G3" s="7"/>
      <c r="H3" s="7">
        <v>2005</v>
      </c>
      <c r="I3" s="7"/>
      <c r="J3" s="7">
        <v>2006</v>
      </c>
      <c r="K3" s="7"/>
      <c r="L3" s="7">
        <v>2007</v>
      </c>
      <c r="M3" s="7"/>
      <c r="N3" s="7">
        <v>2008</v>
      </c>
      <c r="O3" s="7"/>
      <c r="P3" s="7">
        <v>2009</v>
      </c>
      <c r="Q3" s="7"/>
      <c r="R3" s="7">
        <v>2010</v>
      </c>
      <c r="S3" s="7"/>
    </row>
    <row r="4" spans="1:19"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row>
    <row r="5" spans="1:19" ht="15.75" thickBot="1" x14ac:dyDescent="0.3">
      <c r="A5" s="6" t="s">
        <v>11</v>
      </c>
      <c r="B5" s="11"/>
      <c r="C5" s="11"/>
      <c r="D5" s="11"/>
      <c r="E5" s="11"/>
      <c r="F5" s="11"/>
      <c r="G5" s="11"/>
      <c r="H5" s="10">
        <v>0.02</v>
      </c>
      <c r="I5" s="11">
        <v>12</v>
      </c>
      <c r="J5" s="10">
        <v>0</v>
      </c>
      <c r="K5" s="11">
        <v>13</v>
      </c>
      <c r="L5" s="10">
        <v>0.1</v>
      </c>
      <c r="M5" s="11">
        <v>18</v>
      </c>
      <c r="N5" s="11" t="s">
        <v>6</v>
      </c>
      <c r="O5" s="11" t="s">
        <v>6</v>
      </c>
      <c r="P5" s="11" t="s">
        <v>6</v>
      </c>
      <c r="Q5" s="11" t="s">
        <v>6</v>
      </c>
      <c r="R5" s="11" t="s">
        <v>6</v>
      </c>
      <c r="S5" s="11" t="s">
        <v>6</v>
      </c>
    </row>
  </sheetData>
  <sortState ref="A5:S5">
    <sortCondition ref="A1"/>
  </sortState>
  <pageMargins left="0.7" right="0.7" top="0.75" bottom="0.75" header="0.3" footer="0.3"/>
</worksheet>
</file>

<file path=xl/worksheets/sheet4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1.140625" bestFit="1" customWidth="1"/>
    <col min="2" max="2" width="5" bestFit="1" customWidth="1"/>
    <col min="3" max="3" width="2.42578125" bestFit="1" customWidth="1"/>
    <col min="4" max="4" width="5" bestFit="1" customWidth="1"/>
    <col min="5" max="5" width="2.42578125" bestFit="1" customWidth="1"/>
    <col min="6" max="6" width="5" bestFit="1" customWidth="1"/>
    <col min="7" max="7" width="3" bestFit="1" customWidth="1"/>
    <col min="8" max="8" width="5" bestFit="1" customWidth="1"/>
    <col min="9" max="9" width="3" bestFit="1" customWidth="1"/>
    <col min="10" max="10" width="5" bestFit="1" customWidth="1"/>
    <col min="11" max="11" width="4"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144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3"/>
      <c r="C5" s="13"/>
      <c r="D5" s="13" t="s">
        <v>6</v>
      </c>
      <c r="E5" s="13" t="s">
        <v>6</v>
      </c>
      <c r="F5" s="12">
        <v>0.04</v>
      </c>
      <c r="G5" s="13">
        <v>73</v>
      </c>
      <c r="H5" s="12">
        <v>0.03</v>
      </c>
      <c r="I5" s="13">
        <v>94</v>
      </c>
      <c r="J5" s="12">
        <v>0.01</v>
      </c>
      <c r="K5" s="13">
        <v>125</v>
      </c>
      <c r="L5" s="12">
        <v>0.01</v>
      </c>
      <c r="M5" s="13">
        <v>91</v>
      </c>
      <c r="N5" s="12">
        <v>0.02</v>
      </c>
      <c r="O5" s="13">
        <v>84</v>
      </c>
      <c r="P5" s="12">
        <v>7.0000000000000007E-2</v>
      </c>
      <c r="Q5" s="13">
        <v>85</v>
      </c>
      <c r="R5" s="12">
        <v>0.04</v>
      </c>
      <c r="S5" s="13">
        <v>78</v>
      </c>
      <c r="T5" s="12">
        <v>0.04</v>
      </c>
      <c r="U5" s="13">
        <v>54</v>
      </c>
    </row>
    <row r="6" spans="1:21" x14ac:dyDescent="0.25">
      <c r="A6" t="s">
        <v>37</v>
      </c>
      <c r="B6" s="13"/>
      <c r="C6" s="13"/>
      <c r="D6" s="13"/>
      <c r="E6" s="13"/>
      <c r="F6" s="12">
        <v>0</v>
      </c>
      <c r="G6" s="13">
        <v>15</v>
      </c>
      <c r="H6" s="12">
        <v>0.04</v>
      </c>
      <c r="I6" s="13">
        <v>27</v>
      </c>
      <c r="J6" s="12">
        <v>0</v>
      </c>
      <c r="K6" s="13">
        <v>15</v>
      </c>
      <c r="L6" s="13" t="s">
        <v>6</v>
      </c>
      <c r="M6" s="13" t="s">
        <v>6</v>
      </c>
      <c r="N6" s="12">
        <v>0.01</v>
      </c>
      <c r="O6" s="13">
        <v>18</v>
      </c>
      <c r="P6" s="12">
        <v>0.21</v>
      </c>
      <c r="Q6" s="13">
        <v>12</v>
      </c>
      <c r="R6" s="12">
        <v>0.04</v>
      </c>
      <c r="S6" s="13">
        <v>26</v>
      </c>
      <c r="T6" s="12">
        <v>0.12</v>
      </c>
      <c r="U6" s="13">
        <v>16</v>
      </c>
    </row>
    <row r="7" spans="1:21" x14ac:dyDescent="0.25">
      <c r="A7" t="s">
        <v>40</v>
      </c>
      <c r="B7" s="13"/>
      <c r="C7" s="13"/>
      <c r="D7" s="13"/>
      <c r="E7" s="13"/>
      <c r="F7" s="13"/>
      <c r="G7" s="13"/>
      <c r="H7" s="13"/>
      <c r="I7" s="13"/>
      <c r="J7" s="13"/>
      <c r="K7" s="13"/>
      <c r="L7" s="12">
        <v>0.04</v>
      </c>
      <c r="M7" s="13">
        <v>26</v>
      </c>
      <c r="N7" s="12">
        <v>0.04</v>
      </c>
      <c r="O7" s="13">
        <v>34</v>
      </c>
      <c r="P7" s="12">
        <v>0.05</v>
      </c>
      <c r="Q7" s="13">
        <v>27</v>
      </c>
      <c r="R7" s="12">
        <v>0.06</v>
      </c>
      <c r="S7" s="13">
        <v>27</v>
      </c>
      <c r="T7" s="12">
        <v>0.09</v>
      </c>
      <c r="U7" s="13">
        <v>20</v>
      </c>
    </row>
    <row r="8" spans="1:21" x14ac:dyDescent="0.25">
      <c r="A8" s="14" t="s">
        <v>42</v>
      </c>
      <c r="B8" s="16"/>
      <c r="C8" s="16"/>
      <c r="D8" s="16"/>
      <c r="E8" s="16"/>
      <c r="F8" s="15">
        <v>0.03</v>
      </c>
      <c r="G8" s="16">
        <v>51</v>
      </c>
      <c r="H8" s="15">
        <v>0.05</v>
      </c>
      <c r="I8" s="16">
        <v>26</v>
      </c>
      <c r="J8" s="15">
        <v>0.04</v>
      </c>
      <c r="K8" s="16">
        <v>44</v>
      </c>
      <c r="L8" s="16" t="s">
        <v>6</v>
      </c>
      <c r="M8" s="16" t="s">
        <v>6</v>
      </c>
      <c r="N8" s="16"/>
      <c r="O8" s="16"/>
      <c r="P8" s="16"/>
      <c r="Q8" s="16"/>
      <c r="R8" s="16"/>
      <c r="S8" s="16"/>
      <c r="T8" s="16"/>
      <c r="U8" s="16"/>
    </row>
    <row r="9" spans="1:21" x14ac:dyDescent="0.25">
      <c r="A9" t="s">
        <v>4</v>
      </c>
      <c r="B9" s="13" t="s">
        <v>6</v>
      </c>
      <c r="C9" s="13" t="s">
        <v>6</v>
      </c>
      <c r="D9" s="13"/>
      <c r="E9" s="13"/>
      <c r="F9" s="13"/>
      <c r="G9" s="13"/>
      <c r="H9" s="13"/>
      <c r="I9" s="13"/>
      <c r="J9" s="13"/>
      <c r="K9" s="13"/>
      <c r="L9" s="13"/>
      <c r="M9" s="13"/>
      <c r="N9" s="13"/>
      <c r="O9" s="13"/>
      <c r="P9" s="13"/>
      <c r="Q9" s="13"/>
      <c r="R9" s="13"/>
      <c r="S9" s="13"/>
      <c r="T9" s="13"/>
      <c r="U9" s="13"/>
    </row>
    <row r="10" spans="1:21" ht="15.75" thickBot="1" x14ac:dyDescent="0.3">
      <c r="A10" s="6" t="s">
        <v>7</v>
      </c>
      <c r="B10" s="11"/>
      <c r="C10" s="11"/>
      <c r="D10" s="11"/>
      <c r="E10" s="11"/>
      <c r="F10" s="10">
        <v>0.01</v>
      </c>
      <c r="G10" s="11">
        <v>62</v>
      </c>
      <c r="H10" s="10">
        <v>0.03</v>
      </c>
      <c r="I10" s="11">
        <v>60</v>
      </c>
      <c r="J10" s="10">
        <v>0.03</v>
      </c>
      <c r="K10" s="11">
        <v>53</v>
      </c>
      <c r="L10" s="10">
        <v>0</v>
      </c>
      <c r="M10" s="11">
        <v>37</v>
      </c>
      <c r="N10" s="10">
        <v>0.02</v>
      </c>
      <c r="O10" s="11">
        <v>36</v>
      </c>
      <c r="P10" s="10">
        <v>0.05</v>
      </c>
      <c r="Q10" s="11">
        <v>51</v>
      </c>
      <c r="R10" s="10">
        <v>0.12</v>
      </c>
      <c r="S10" s="11">
        <v>40</v>
      </c>
      <c r="T10" s="10">
        <v>0.04</v>
      </c>
      <c r="U10" s="11">
        <v>60</v>
      </c>
    </row>
  </sheetData>
  <sortState ref="A5:U10">
    <sortCondition ref="A1"/>
  </sortState>
  <pageMargins left="0.7" right="0.7" top="0.75" bottom="0.75" header="0.3" footer="0.3"/>
</worksheet>
</file>

<file path=xl/worksheets/sheet4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2.42578125" bestFit="1" customWidth="1"/>
    <col min="16" max="16" width="5" bestFit="1" customWidth="1"/>
    <col min="17" max="17" width="2.42578125" bestFit="1" customWidth="1"/>
    <col min="20" max="20" width="5" bestFit="1" customWidth="1"/>
    <col min="21" max="21" width="2.42578125" bestFit="1" customWidth="1"/>
  </cols>
  <sheetData>
    <row r="1" spans="1:21" x14ac:dyDescent="0.25">
      <c r="A1" s="2" t="str">
        <f>HYPERLINK("#u215!a1","Tilbage til Ingeniør, MVU")</f>
        <v>Tilbage til Ingeniør, MVU</v>
      </c>
    </row>
    <row r="2" spans="1:21" ht="15.75" thickBot="1" x14ac:dyDescent="0.3">
      <c r="A2" s="1" t="s">
        <v>143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c r="S4" s="8"/>
      <c r="T4" s="8" t="s">
        <v>1</v>
      </c>
      <c r="U4" s="8" t="s">
        <v>2</v>
      </c>
    </row>
    <row r="5" spans="1:21" ht="15.75" thickBot="1" x14ac:dyDescent="0.3">
      <c r="A5" s="6" t="s">
        <v>11</v>
      </c>
      <c r="B5" s="10">
        <v>0.04</v>
      </c>
      <c r="C5" s="11">
        <v>42</v>
      </c>
      <c r="D5" s="10">
        <v>0.02</v>
      </c>
      <c r="E5" s="11">
        <v>40</v>
      </c>
      <c r="F5" s="10">
        <v>7.0000000000000007E-2</v>
      </c>
      <c r="G5" s="11">
        <v>69</v>
      </c>
      <c r="H5" s="10">
        <v>0.08</v>
      </c>
      <c r="I5" s="11">
        <v>17</v>
      </c>
      <c r="J5" s="11" t="s">
        <v>6</v>
      </c>
      <c r="K5" s="11" t="s">
        <v>6</v>
      </c>
      <c r="L5" s="10">
        <v>0.01</v>
      </c>
      <c r="M5" s="11">
        <v>14</v>
      </c>
      <c r="N5" s="11" t="s">
        <v>6</v>
      </c>
      <c r="O5" s="11" t="s">
        <v>6</v>
      </c>
      <c r="P5" s="11" t="s">
        <v>6</v>
      </c>
      <c r="Q5" s="11" t="s">
        <v>6</v>
      </c>
      <c r="R5" s="11"/>
      <c r="S5" s="11"/>
      <c r="T5" s="11" t="s">
        <v>6</v>
      </c>
      <c r="U5" s="11" t="s">
        <v>6</v>
      </c>
    </row>
  </sheetData>
  <sortState ref="A5:U5">
    <sortCondition ref="A1"/>
  </sortState>
  <pageMargins left="0.7" right="0.7" top="0.75" bottom="0.75" header="0.3" footer="0.3"/>
</worksheet>
</file>

<file path=xl/worksheets/sheet4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142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0.04</v>
      </c>
      <c r="C5" s="13">
        <v>50</v>
      </c>
      <c r="D5" s="12">
        <v>0.09</v>
      </c>
      <c r="E5" s="13">
        <v>65</v>
      </c>
      <c r="F5" s="12">
        <v>0.1</v>
      </c>
      <c r="G5" s="13">
        <v>46</v>
      </c>
      <c r="H5" s="12">
        <v>0.06</v>
      </c>
      <c r="I5" s="13">
        <v>42</v>
      </c>
      <c r="J5" s="12">
        <v>0.03</v>
      </c>
      <c r="K5" s="13">
        <v>41</v>
      </c>
      <c r="L5" s="12">
        <v>0.03</v>
      </c>
      <c r="M5" s="13">
        <v>38</v>
      </c>
      <c r="N5" s="12">
        <v>0.03</v>
      </c>
      <c r="O5" s="13">
        <v>32</v>
      </c>
      <c r="P5" s="12">
        <v>0.17</v>
      </c>
      <c r="Q5" s="13">
        <v>54</v>
      </c>
      <c r="R5" s="12">
        <v>0.02</v>
      </c>
      <c r="S5" s="13">
        <v>40</v>
      </c>
      <c r="T5" s="12">
        <v>0.05</v>
      </c>
      <c r="U5" s="13">
        <v>39</v>
      </c>
    </row>
    <row r="6" spans="1:21" x14ac:dyDescent="0.25">
      <c r="A6" t="s">
        <v>40</v>
      </c>
      <c r="B6" s="13"/>
      <c r="C6" s="13"/>
      <c r="D6" s="13"/>
      <c r="E6" s="13"/>
      <c r="F6" s="13"/>
      <c r="G6" s="13"/>
      <c r="H6" s="13"/>
      <c r="I6" s="13"/>
      <c r="J6" s="13"/>
      <c r="K6" s="13"/>
      <c r="L6" s="12">
        <v>0.01</v>
      </c>
      <c r="M6" s="13">
        <v>21</v>
      </c>
      <c r="N6" s="12">
        <v>0.2</v>
      </c>
      <c r="O6" s="13">
        <v>14</v>
      </c>
      <c r="P6" s="12">
        <v>0.03</v>
      </c>
      <c r="Q6" s="13">
        <v>16</v>
      </c>
      <c r="R6" s="13" t="s">
        <v>6</v>
      </c>
      <c r="S6" s="13" t="s">
        <v>6</v>
      </c>
      <c r="T6" s="12">
        <v>0.04</v>
      </c>
      <c r="U6" s="13">
        <v>13</v>
      </c>
    </row>
    <row r="7" spans="1:21" x14ac:dyDescent="0.25">
      <c r="A7" s="14" t="s">
        <v>42</v>
      </c>
      <c r="B7" s="15">
        <v>0.08</v>
      </c>
      <c r="C7" s="16">
        <v>29</v>
      </c>
      <c r="D7" s="15">
        <v>0.1</v>
      </c>
      <c r="E7" s="16">
        <v>33</v>
      </c>
      <c r="F7" s="15">
        <v>0.12</v>
      </c>
      <c r="G7" s="16">
        <v>17</v>
      </c>
      <c r="H7" s="15">
        <v>0.1</v>
      </c>
      <c r="I7" s="16">
        <v>18</v>
      </c>
      <c r="J7" s="15">
        <v>0.06</v>
      </c>
      <c r="K7" s="16">
        <v>22</v>
      </c>
      <c r="L7" s="16"/>
      <c r="M7" s="16"/>
      <c r="N7" s="16"/>
      <c r="O7" s="16"/>
      <c r="P7" s="16"/>
      <c r="Q7" s="16"/>
      <c r="R7" s="16"/>
      <c r="S7" s="16"/>
      <c r="T7" s="16"/>
      <c r="U7" s="16"/>
    </row>
    <row r="8" spans="1:21" ht="15.75" thickBot="1" x14ac:dyDescent="0.3">
      <c r="A8" s="6" t="s">
        <v>4</v>
      </c>
      <c r="B8" s="11"/>
      <c r="C8" s="11"/>
      <c r="D8" s="10">
        <v>0.12</v>
      </c>
      <c r="E8" s="11">
        <v>22</v>
      </c>
      <c r="F8" s="11" t="s">
        <v>6</v>
      </c>
      <c r="G8" s="11" t="s">
        <v>6</v>
      </c>
      <c r="H8" s="10">
        <v>0.21</v>
      </c>
      <c r="I8" s="11">
        <v>12</v>
      </c>
      <c r="J8" s="11" t="s">
        <v>6</v>
      </c>
      <c r="K8" s="11" t="s">
        <v>6</v>
      </c>
      <c r="L8" s="10">
        <v>0.08</v>
      </c>
      <c r="M8" s="11">
        <v>11</v>
      </c>
      <c r="N8" s="11" t="s">
        <v>6</v>
      </c>
      <c r="O8" s="11" t="s">
        <v>6</v>
      </c>
      <c r="P8" s="10">
        <v>0.25</v>
      </c>
      <c r="Q8" s="11">
        <v>12</v>
      </c>
      <c r="R8" s="11" t="s">
        <v>6</v>
      </c>
      <c r="S8" s="11" t="s">
        <v>6</v>
      </c>
      <c r="T8" s="10">
        <v>0.28999999999999998</v>
      </c>
      <c r="U8" s="11">
        <v>10</v>
      </c>
    </row>
  </sheetData>
  <sortState ref="A5:U8">
    <sortCondition ref="A1"/>
  </sortState>
  <pageMargins left="0.7" right="0.7" top="0.75" bottom="0.75" header="0.3" footer="0.3"/>
</worksheet>
</file>

<file path=xl/worksheets/sheet4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141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0.12</v>
      </c>
      <c r="C5" s="13">
        <v>77</v>
      </c>
      <c r="D5" s="12">
        <v>0.11</v>
      </c>
      <c r="E5" s="13">
        <v>79</v>
      </c>
      <c r="F5" s="12">
        <v>0.04</v>
      </c>
      <c r="G5" s="13">
        <v>87</v>
      </c>
      <c r="H5" s="12">
        <v>0.06</v>
      </c>
      <c r="I5" s="13">
        <v>88</v>
      </c>
      <c r="J5" s="12">
        <v>0.02</v>
      </c>
      <c r="K5" s="13">
        <v>43</v>
      </c>
      <c r="L5" s="12">
        <v>0.03</v>
      </c>
      <c r="M5" s="13">
        <v>47</v>
      </c>
      <c r="N5" s="12">
        <v>7.0000000000000007E-2</v>
      </c>
      <c r="O5" s="13">
        <v>37</v>
      </c>
      <c r="P5" s="12">
        <v>7.0000000000000007E-2</v>
      </c>
      <c r="Q5" s="13">
        <v>40</v>
      </c>
      <c r="R5" s="12">
        <v>0.09</v>
      </c>
      <c r="S5" s="13">
        <v>44</v>
      </c>
      <c r="T5" s="12">
        <v>0.03</v>
      </c>
      <c r="U5" s="13">
        <v>34</v>
      </c>
    </row>
    <row r="6" spans="1:21" x14ac:dyDescent="0.25">
      <c r="A6" t="s">
        <v>40</v>
      </c>
      <c r="B6" s="12">
        <v>0.09</v>
      </c>
      <c r="C6" s="13">
        <v>29</v>
      </c>
      <c r="D6" s="13" t="s">
        <v>6</v>
      </c>
      <c r="E6" s="13" t="s">
        <v>6</v>
      </c>
      <c r="F6" s="13" t="s">
        <v>6</v>
      </c>
      <c r="G6" s="13" t="s">
        <v>6</v>
      </c>
      <c r="H6" s="13" t="s">
        <v>6</v>
      </c>
      <c r="I6" s="13" t="s">
        <v>6</v>
      </c>
      <c r="J6" s="13" t="s">
        <v>6</v>
      </c>
      <c r="K6" s="13" t="s">
        <v>6</v>
      </c>
      <c r="L6" s="12">
        <v>0.03</v>
      </c>
      <c r="M6" s="13">
        <v>71</v>
      </c>
      <c r="N6" s="12">
        <v>0.06</v>
      </c>
      <c r="O6" s="13">
        <v>58</v>
      </c>
      <c r="P6" s="12">
        <v>0.08</v>
      </c>
      <c r="Q6" s="13">
        <v>42</v>
      </c>
      <c r="R6" s="12">
        <v>7.0000000000000007E-2</v>
      </c>
      <c r="S6" s="13">
        <v>37</v>
      </c>
      <c r="T6" s="12">
        <v>0.04</v>
      </c>
      <c r="U6" s="13">
        <v>25</v>
      </c>
    </row>
    <row r="7" spans="1:21" x14ac:dyDescent="0.25">
      <c r="A7" s="14" t="s">
        <v>42</v>
      </c>
      <c r="B7" s="15">
        <v>0.04</v>
      </c>
      <c r="C7" s="16">
        <v>56</v>
      </c>
      <c r="D7" s="15">
        <v>0.08</v>
      </c>
      <c r="E7" s="16">
        <v>65</v>
      </c>
      <c r="F7" s="15">
        <v>0.03</v>
      </c>
      <c r="G7" s="16">
        <v>54</v>
      </c>
      <c r="H7" s="15">
        <v>0.04</v>
      </c>
      <c r="I7" s="16">
        <v>42</v>
      </c>
      <c r="J7" s="15">
        <v>0.06</v>
      </c>
      <c r="K7" s="16">
        <v>50</v>
      </c>
      <c r="L7" s="16"/>
      <c r="M7" s="16"/>
      <c r="N7" s="16"/>
      <c r="O7" s="16"/>
      <c r="P7" s="16"/>
      <c r="Q7" s="16"/>
      <c r="R7" s="16"/>
      <c r="S7" s="16"/>
      <c r="T7" s="16"/>
      <c r="U7" s="16"/>
    </row>
    <row r="8" spans="1:21" x14ac:dyDescent="0.25">
      <c r="A8" t="s">
        <v>4</v>
      </c>
      <c r="B8" s="13" t="s">
        <v>6</v>
      </c>
      <c r="C8" s="13" t="s">
        <v>6</v>
      </c>
      <c r="D8" s="12">
        <v>0.11</v>
      </c>
      <c r="E8" s="13">
        <v>15</v>
      </c>
      <c r="F8" s="12">
        <v>0.04</v>
      </c>
      <c r="G8" s="13">
        <v>14</v>
      </c>
      <c r="H8" s="12">
        <v>0.02</v>
      </c>
      <c r="I8" s="13">
        <v>13</v>
      </c>
      <c r="J8" s="12">
        <v>0</v>
      </c>
      <c r="K8" s="13">
        <v>15</v>
      </c>
      <c r="L8" s="12">
        <v>0.02</v>
      </c>
      <c r="M8" s="13">
        <v>16</v>
      </c>
      <c r="N8" s="12">
        <v>0.04</v>
      </c>
      <c r="O8" s="13">
        <v>13</v>
      </c>
      <c r="P8" s="13" t="s">
        <v>6</v>
      </c>
      <c r="Q8" s="13" t="s">
        <v>6</v>
      </c>
      <c r="R8" s="12">
        <v>7.0000000000000007E-2</v>
      </c>
      <c r="S8" s="13">
        <v>14</v>
      </c>
      <c r="T8" s="13" t="s">
        <v>6</v>
      </c>
      <c r="U8" s="13" t="s">
        <v>6</v>
      </c>
    </row>
    <row r="9" spans="1:21" ht="15.75" thickBot="1" x14ac:dyDescent="0.3">
      <c r="A9" s="6" t="s">
        <v>7</v>
      </c>
      <c r="B9" s="10">
        <v>0.08</v>
      </c>
      <c r="C9" s="11">
        <v>77</v>
      </c>
      <c r="D9" s="10">
        <v>0.08</v>
      </c>
      <c r="E9" s="11">
        <v>97</v>
      </c>
      <c r="F9" s="10">
        <v>0.08</v>
      </c>
      <c r="G9" s="11">
        <v>63</v>
      </c>
      <c r="H9" s="10">
        <v>0.09</v>
      </c>
      <c r="I9" s="11">
        <v>49</v>
      </c>
      <c r="J9" s="10">
        <v>0.02</v>
      </c>
      <c r="K9" s="11">
        <v>49</v>
      </c>
      <c r="L9" s="10">
        <v>0.01</v>
      </c>
      <c r="M9" s="11">
        <v>51</v>
      </c>
      <c r="N9" s="10">
        <v>0.03</v>
      </c>
      <c r="O9" s="11">
        <v>39</v>
      </c>
      <c r="P9" s="10">
        <v>0.09</v>
      </c>
      <c r="Q9" s="11">
        <v>45</v>
      </c>
      <c r="R9" s="10">
        <v>0.08</v>
      </c>
      <c r="S9" s="11">
        <v>40</v>
      </c>
      <c r="T9" s="10">
        <v>0.02</v>
      </c>
      <c r="U9" s="11">
        <v>29</v>
      </c>
    </row>
  </sheetData>
  <sortState ref="A5:U9">
    <sortCondition ref="A1"/>
  </sortState>
  <pageMargins left="0.7" right="0.7" top="0.75" bottom="0.75" header="0.3" footer="0.3"/>
</worksheet>
</file>

<file path=xl/worksheets/sheet4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140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11</v>
      </c>
      <c r="B5" s="15">
        <v>0.11</v>
      </c>
      <c r="C5" s="16">
        <v>66</v>
      </c>
      <c r="D5" s="15">
        <v>7.0000000000000007E-2</v>
      </c>
      <c r="E5" s="16">
        <v>88</v>
      </c>
      <c r="F5" s="15">
        <v>0.03</v>
      </c>
      <c r="G5" s="16">
        <v>58</v>
      </c>
      <c r="H5" s="15">
        <v>0.02</v>
      </c>
      <c r="I5" s="16">
        <v>51</v>
      </c>
      <c r="J5" s="15">
        <v>0.03</v>
      </c>
      <c r="K5" s="16">
        <v>40</v>
      </c>
      <c r="L5" s="15">
        <v>0.03</v>
      </c>
      <c r="M5" s="16">
        <v>67</v>
      </c>
      <c r="N5" s="15">
        <v>0.08</v>
      </c>
      <c r="O5" s="16">
        <v>55</v>
      </c>
      <c r="P5" s="15">
        <v>0.08</v>
      </c>
      <c r="Q5" s="16">
        <v>57</v>
      </c>
      <c r="R5" s="15">
        <v>0.04</v>
      </c>
      <c r="S5" s="16">
        <v>17</v>
      </c>
      <c r="T5" s="15">
        <v>0.1</v>
      </c>
      <c r="U5" s="16">
        <v>26</v>
      </c>
    </row>
    <row r="6" spans="1:21" ht="15.75" thickBot="1" x14ac:dyDescent="0.3">
      <c r="A6" s="6" t="s">
        <v>7</v>
      </c>
      <c r="B6" s="10">
        <v>0.03</v>
      </c>
      <c r="C6" s="11">
        <v>28</v>
      </c>
      <c r="D6" s="10">
        <v>0.11</v>
      </c>
      <c r="E6" s="11">
        <v>20</v>
      </c>
      <c r="F6" s="10">
        <v>0.01</v>
      </c>
      <c r="G6" s="11">
        <v>20</v>
      </c>
      <c r="H6" s="10">
        <v>0.01</v>
      </c>
      <c r="I6" s="11">
        <v>18</v>
      </c>
      <c r="J6" s="11" t="s">
        <v>6</v>
      </c>
      <c r="K6" s="11" t="s">
        <v>6</v>
      </c>
      <c r="L6" s="10">
        <v>0</v>
      </c>
      <c r="M6" s="11">
        <v>18</v>
      </c>
      <c r="N6" s="11" t="s">
        <v>6</v>
      </c>
      <c r="O6" s="11" t="s">
        <v>6</v>
      </c>
      <c r="P6" s="10">
        <v>0.02</v>
      </c>
      <c r="Q6" s="11">
        <v>13</v>
      </c>
      <c r="R6" s="10">
        <v>0.18</v>
      </c>
      <c r="S6" s="11">
        <v>12</v>
      </c>
      <c r="T6" s="10">
        <v>0.08</v>
      </c>
      <c r="U6" s="11">
        <v>11</v>
      </c>
    </row>
  </sheetData>
  <sortState ref="A5:U6">
    <sortCondition ref="A1"/>
  </sortState>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37.14062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3" bestFit="1" customWidth="1"/>
    <col min="17" max="17" width="5" bestFit="1" customWidth="1"/>
    <col min="18" max="18" width="2.42578125"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46</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101</v>
      </c>
      <c r="B5" s="18" t="str">
        <f>HYPERLINK("#u54320000i!a1","Hoved institution")</f>
        <v>Hoved institution</v>
      </c>
      <c r="C5" s="16" t="s">
        <v>6</v>
      </c>
      <c r="D5" s="16" t="s">
        <v>6</v>
      </c>
      <c r="E5" s="16" t="s">
        <v>6</v>
      </c>
      <c r="F5" s="16" t="s">
        <v>6</v>
      </c>
      <c r="G5" s="16" t="s">
        <v>6</v>
      </c>
      <c r="H5" s="16" t="s">
        <v>6</v>
      </c>
      <c r="I5" s="15">
        <v>0.03</v>
      </c>
      <c r="J5" s="16">
        <v>10</v>
      </c>
      <c r="K5" s="15">
        <v>0.05</v>
      </c>
      <c r="L5" s="16">
        <v>10</v>
      </c>
      <c r="M5" s="15">
        <v>0.05</v>
      </c>
      <c r="N5" s="16">
        <v>10</v>
      </c>
      <c r="O5" s="15">
        <v>0.12</v>
      </c>
      <c r="P5" s="16">
        <v>13</v>
      </c>
      <c r="Q5" s="16" t="s">
        <v>6</v>
      </c>
      <c r="R5" s="16" t="s">
        <v>6</v>
      </c>
      <c r="S5" s="15">
        <v>0.1</v>
      </c>
      <c r="T5" s="16">
        <v>14</v>
      </c>
      <c r="U5" s="15">
        <v>0.17</v>
      </c>
      <c r="V5" s="16">
        <v>13</v>
      </c>
    </row>
    <row r="6" spans="1:22" x14ac:dyDescent="0.25">
      <c r="A6" t="s">
        <v>99</v>
      </c>
      <c r="B6" s="17" t="str">
        <f>HYPERLINK("#u50600000i!a1","Hoved institution")</f>
        <v>Hoved institution</v>
      </c>
      <c r="C6" s="13"/>
      <c r="D6" s="13"/>
      <c r="E6" s="13" t="s">
        <v>6</v>
      </c>
      <c r="F6" s="13" t="s">
        <v>6</v>
      </c>
      <c r="G6" s="13"/>
      <c r="H6" s="13"/>
      <c r="I6" s="13"/>
      <c r="J6" s="13"/>
      <c r="K6" s="13" t="s">
        <v>6</v>
      </c>
      <c r="L6" s="13" t="s">
        <v>6</v>
      </c>
      <c r="M6" s="13" t="s">
        <v>6</v>
      </c>
      <c r="N6" s="13" t="s">
        <v>6</v>
      </c>
      <c r="O6" s="13"/>
      <c r="P6" s="13"/>
      <c r="Q6" s="13"/>
      <c r="R6" s="13"/>
      <c r="S6" s="13" t="s">
        <v>6</v>
      </c>
      <c r="T6" s="13" t="s">
        <v>6</v>
      </c>
      <c r="U6" s="13"/>
      <c r="V6" s="13"/>
    </row>
    <row r="7" spans="1:22" ht="15.75" thickBot="1" x14ac:dyDescent="0.3">
      <c r="A7" s="6" t="s">
        <v>100</v>
      </c>
      <c r="B7" s="9" t="str">
        <f>HYPERLINK("#u51560000i!a1","Hoved institution")</f>
        <v>Hoved institution</v>
      </c>
      <c r="C7" s="10">
        <v>7.0000000000000007E-2</v>
      </c>
      <c r="D7" s="11">
        <v>35</v>
      </c>
      <c r="E7" s="10">
        <v>7.0000000000000007E-2</v>
      </c>
      <c r="F7" s="11">
        <v>32</v>
      </c>
      <c r="G7" s="10">
        <v>0.12</v>
      </c>
      <c r="H7" s="11">
        <v>18</v>
      </c>
      <c r="I7" s="11"/>
      <c r="J7" s="11"/>
      <c r="K7" s="11"/>
      <c r="L7" s="11"/>
      <c r="M7" s="11"/>
      <c r="N7" s="11"/>
      <c r="O7" s="11"/>
      <c r="P7" s="11"/>
      <c r="Q7" s="11"/>
      <c r="R7" s="11"/>
      <c r="S7" s="11"/>
      <c r="T7" s="11"/>
      <c r="U7" s="11"/>
      <c r="V7" s="11"/>
    </row>
  </sheetData>
  <sortState ref="A5:V7">
    <sortCondition ref="A1"/>
  </sortState>
  <pageMargins left="0.7" right="0.7" top="0.75" bottom="0.75" header="0.3" footer="0.3"/>
</worksheet>
</file>

<file path=xl/worksheets/sheet4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7.0000000000000007E-2</v>
      </c>
      <c r="C5" s="13">
        <v>39</v>
      </c>
      <c r="D5" s="12">
        <v>0.12</v>
      </c>
      <c r="E5" s="13">
        <v>39</v>
      </c>
      <c r="F5" s="12">
        <v>0.01</v>
      </c>
      <c r="G5" s="13">
        <v>40</v>
      </c>
      <c r="H5" s="12">
        <v>0.04</v>
      </c>
      <c r="I5" s="13">
        <v>31</v>
      </c>
      <c r="J5" s="12">
        <v>0.01</v>
      </c>
      <c r="K5" s="13">
        <v>20</v>
      </c>
      <c r="L5" s="12">
        <v>0.04</v>
      </c>
      <c r="M5" s="13">
        <v>34</v>
      </c>
      <c r="N5" s="12">
        <v>0.01</v>
      </c>
      <c r="O5" s="13">
        <v>22</v>
      </c>
      <c r="P5" s="12">
        <v>0.09</v>
      </c>
      <c r="Q5" s="13">
        <v>33</v>
      </c>
      <c r="R5" s="12">
        <v>0</v>
      </c>
      <c r="S5" s="13">
        <v>17</v>
      </c>
      <c r="T5" s="12">
        <v>0.02</v>
      </c>
      <c r="U5" s="13">
        <v>25</v>
      </c>
    </row>
    <row r="6" spans="1:21" x14ac:dyDescent="0.25">
      <c r="A6" t="s">
        <v>40</v>
      </c>
      <c r="B6" s="12">
        <v>0.06</v>
      </c>
      <c r="C6" s="13">
        <v>12</v>
      </c>
      <c r="D6" s="13"/>
      <c r="E6" s="13"/>
      <c r="F6" s="13"/>
      <c r="G6" s="13"/>
      <c r="H6" s="13"/>
      <c r="I6" s="13"/>
      <c r="J6" s="13"/>
      <c r="K6" s="13"/>
      <c r="L6" s="12">
        <v>0.02</v>
      </c>
      <c r="M6" s="13">
        <v>32</v>
      </c>
      <c r="N6" s="12">
        <v>0.02</v>
      </c>
      <c r="O6" s="13">
        <v>47</v>
      </c>
      <c r="P6" s="12">
        <v>0.06</v>
      </c>
      <c r="Q6" s="13">
        <v>34</v>
      </c>
      <c r="R6" s="12">
        <v>0.11</v>
      </c>
      <c r="S6" s="13">
        <v>13</v>
      </c>
      <c r="T6" s="12">
        <v>0.03</v>
      </c>
      <c r="U6" s="13">
        <v>22</v>
      </c>
    </row>
    <row r="7" spans="1:21" x14ac:dyDescent="0.25">
      <c r="A7" s="14" t="s">
        <v>42</v>
      </c>
      <c r="B7" s="15">
        <v>0.04</v>
      </c>
      <c r="C7" s="16">
        <v>58</v>
      </c>
      <c r="D7" s="15">
        <v>0.06</v>
      </c>
      <c r="E7" s="16">
        <v>53</v>
      </c>
      <c r="F7" s="15">
        <v>0.03</v>
      </c>
      <c r="G7" s="16">
        <v>41</v>
      </c>
      <c r="H7" s="15">
        <v>0.01</v>
      </c>
      <c r="I7" s="16">
        <v>53</v>
      </c>
      <c r="J7" s="15">
        <v>0</v>
      </c>
      <c r="K7" s="16">
        <v>72</v>
      </c>
      <c r="L7" s="15">
        <v>0</v>
      </c>
      <c r="M7" s="16">
        <v>10</v>
      </c>
      <c r="N7" s="16"/>
      <c r="O7" s="16"/>
      <c r="P7" s="16"/>
      <c r="Q7" s="16"/>
      <c r="R7" s="16"/>
      <c r="S7" s="16"/>
      <c r="T7" s="16"/>
      <c r="U7" s="16"/>
    </row>
    <row r="8" spans="1:21" x14ac:dyDescent="0.25">
      <c r="A8" t="s">
        <v>4</v>
      </c>
      <c r="B8" s="12">
        <v>0</v>
      </c>
      <c r="C8" s="13">
        <v>16</v>
      </c>
      <c r="D8" s="12">
        <v>0.08</v>
      </c>
      <c r="E8" s="13">
        <v>27</v>
      </c>
      <c r="F8" s="12">
        <v>0.1</v>
      </c>
      <c r="G8" s="13">
        <v>12</v>
      </c>
      <c r="H8" s="12">
        <v>0.1</v>
      </c>
      <c r="I8" s="13">
        <v>14</v>
      </c>
      <c r="J8" s="12">
        <v>0</v>
      </c>
      <c r="K8" s="13">
        <v>11</v>
      </c>
      <c r="L8" s="12">
        <v>0.1</v>
      </c>
      <c r="M8" s="13">
        <v>18</v>
      </c>
      <c r="N8" s="13" t="s">
        <v>6</v>
      </c>
      <c r="O8" s="13" t="s">
        <v>6</v>
      </c>
      <c r="P8" s="13" t="s">
        <v>6</v>
      </c>
      <c r="Q8" s="13" t="s">
        <v>6</v>
      </c>
      <c r="R8" s="13" t="s">
        <v>6</v>
      </c>
      <c r="S8" s="13" t="s">
        <v>6</v>
      </c>
      <c r="T8" s="13" t="s">
        <v>6</v>
      </c>
      <c r="U8" s="13" t="s">
        <v>6</v>
      </c>
    </row>
    <row r="9" spans="1:21" ht="15.75" thickBot="1" x14ac:dyDescent="0.3">
      <c r="A9" s="6" t="s">
        <v>7</v>
      </c>
      <c r="B9" s="10">
        <v>0.01</v>
      </c>
      <c r="C9" s="11">
        <v>32</v>
      </c>
      <c r="D9" s="10">
        <v>0.02</v>
      </c>
      <c r="E9" s="11">
        <v>29</v>
      </c>
      <c r="F9" s="10">
        <v>0.04</v>
      </c>
      <c r="G9" s="11">
        <v>18</v>
      </c>
      <c r="H9" s="10">
        <v>0.04</v>
      </c>
      <c r="I9" s="11">
        <v>23</v>
      </c>
      <c r="J9" s="10">
        <v>0</v>
      </c>
      <c r="K9" s="11">
        <v>14</v>
      </c>
      <c r="L9" s="10">
        <v>0</v>
      </c>
      <c r="M9" s="11">
        <v>20</v>
      </c>
      <c r="N9" s="10">
        <v>0.03</v>
      </c>
      <c r="O9" s="11">
        <v>14</v>
      </c>
      <c r="P9" s="10">
        <v>0.01</v>
      </c>
      <c r="Q9" s="11">
        <v>15</v>
      </c>
      <c r="R9" s="10">
        <v>0.17</v>
      </c>
      <c r="S9" s="11">
        <v>14</v>
      </c>
      <c r="T9" s="10">
        <v>0.12</v>
      </c>
      <c r="U9" s="11">
        <v>17</v>
      </c>
    </row>
  </sheetData>
  <sortState ref="A5:U9">
    <sortCondition ref="A1"/>
  </sortState>
  <pageMargins left="0.7" right="0.7" top="0.75" bottom="0.75" header="0.3" footer="0.3"/>
</worksheet>
</file>

<file path=xl/worksheets/sheet4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1.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4" bestFit="1" customWidth="1"/>
    <col min="20" max="20" width="5" bestFit="1" customWidth="1"/>
    <col min="21" max="21" width="4" bestFit="1" customWidth="1"/>
  </cols>
  <sheetData>
    <row r="1" spans="1:21" x14ac:dyDescent="0.25">
      <c r="A1" s="2" t="str">
        <f>HYPERLINK("#u215!a1","Tilbage til Ingeniør, MVU")</f>
        <v>Tilbage til Ingeniør, MVU</v>
      </c>
    </row>
    <row r="2" spans="1:21" ht="15.75" thickBot="1" x14ac:dyDescent="0.3">
      <c r="A2" s="1" t="s">
        <v>138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0.08</v>
      </c>
      <c r="C5" s="13">
        <v>127</v>
      </c>
      <c r="D5" s="12">
        <v>0.05</v>
      </c>
      <c r="E5" s="13">
        <v>124</v>
      </c>
      <c r="F5" s="12">
        <v>0.05</v>
      </c>
      <c r="G5" s="13">
        <v>146</v>
      </c>
      <c r="H5" s="12">
        <v>0.01</v>
      </c>
      <c r="I5" s="13">
        <v>116</v>
      </c>
      <c r="J5" s="12">
        <v>0.02</v>
      </c>
      <c r="K5" s="13">
        <v>124</v>
      </c>
      <c r="L5" s="12">
        <v>0</v>
      </c>
      <c r="M5" s="13">
        <v>110</v>
      </c>
      <c r="N5" s="12">
        <v>0.05</v>
      </c>
      <c r="O5" s="13">
        <v>105</v>
      </c>
      <c r="P5" s="12">
        <v>0.08</v>
      </c>
      <c r="Q5" s="13">
        <v>96</v>
      </c>
      <c r="R5" s="12">
        <v>0.05</v>
      </c>
      <c r="S5" s="13">
        <v>111</v>
      </c>
      <c r="T5" s="12">
        <v>0.03</v>
      </c>
      <c r="U5" s="13">
        <v>136</v>
      </c>
    </row>
    <row r="6" spans="1:21" x14ac:dyDescent="0.25">
      <c r="A6" t="s">
        <v>37</v>
      </c>
      <c r="B6" s="12">
        <v>0.06</v>
      </c>
      <c r="C6" s="13">
        <v>24</v>
      </c>
      <c r="D6" s="12">
        <v>0.12</v>
      </c>
      <c r="E6" s="13">
        <v>31</v>
      </c>
      <c r="F6" s="12">
        <v>0.02</v>
      </c>
      <c r="G6" s="13">
        <v>32</v>
      </c>
      <c r="H6" s="12">
        <v>0</v>
      </c>
      <c r="I6" s="13">
        <v>27</v>
      </c>
      <c r="J6" s="12">
        <v>0</v>
      </c>
      <c r="K6" s="13">
        <v>20</v>
      </c>
      <c r="L6" s="12">
        <v>0.02</v>
      </c>
      <c r="M6" s="13">
        <v>29</v>
      </c>
      <c r="N6" s="12">
        <v>0.05</v>
      </c>
      <c r="O6" s="13">
        <v>27</v>
      </c>
      <c r="P6" s="12">
        <v>0.08</v>
      </c>
      <c r="Q6" s="13">
        <v>39</v>
      </c>
      <c r="R6" s="12">
        <v>0.02</v>
      </c>
      <c r="S6" s="13">
        <v>55</v>
      </c>
      <c r="T6" s="12">
        <v>0.03</v>
      </c>
      <c r="U6" s="13">
        <v>63</v>
      </c>
    </row>
    <row r="7" spans="1:21" x14ac:dyDescent="0.25">
      <c r="A7" t="s">
        <v>40</v>
      </c>
      <c r="B7" s="13"/>
      <c r="C7" s="13"/>
      <c r="D7" s="13"/>
      <c r="E7" s="13"/>
      <c r="F7" s="13"/>
      <c r="G7" s="13"/>
      <c r="H7" s="13"/>
      <c r="I7" s="13"/>
      <c r="J7" s="13"/>
      <c r="K7" s="13"/>
      <c r="L7" s="12">
        <v>0.01</v>
      </c>
      <c r="M7" s="13">
        <v>41</v>
      </c>
      <c r="N7" s="12">
        <v>0.06</v>
      </c>
      <c r="O7" s="13">
        <v>36</v>
      </c>
      <c r="P7" s="12">
        <v>0.05</v>
      </c>
      <c r="Q7" s="13">
        <v>42</v>
      </c>
      <c r="R7" s="12">
        <v>0.05</v>
      </c>
      <c r="S7" s="13">
        <v>18</v>
      </c>
      <c r="T7" s="12">
        <v>0.08</v>
      </c>
      <c r="U7" s="13">
        <v>43</v>
      </c>
    </row>
    <row r="8" spans="1:21" x14ac:dyDescent="0.25">
      <c r="A8" s="14" t="s">
        <v>42</v>
      </c>
      <c r="B8" s="15">
        <v>0.1</v>
      </c>
      <c r="C8" s="16">
        <v>36</v>
      </c>
      <c r="D8" s="15">
        <v>0.13</v>
      </c>
      <c r="E8" s="16">
        <v>38</v>
      </c>
      <c r="F8" s="15">
        <v>0.02</v>
      </c>
      <c r="G8" s="16">
        <v>43</v>
      </c>
      <c r="H8" s="15">
        <v>0.02</v>
      </c>
      <c r="I8" s="16">
        <v>43</v>
      </c>
      <c r="J8" s="15">
        <v>0</v>
      </c>
      <c r="K8" s="16">
        <v>44</v>
      </c>
      <c r="L8" s="16" t="s">
        <v>6</v>
      </c>
      <c r="M8" s="16" t="s">
        <v>6</v>
      </c>
      <c r="N8" s="16"/>
      <c r="O8" s="16"/>
      <c r="P8" s="16"/>
      <c r="Q8" s="16"/>
      <c r="R8" s="16"/>
      <c r="S8" s="16"/>
      <c r="T8" s="16"/>
      <c r="U8" s="16"/>
    </row>
    <row r="9" spans="1:21" x14ac:dyDescent="0.25">
      <c r="A9" t="s">
        <v>4</v>
      </c>
      <c r="B9" s="12">
        <v>0.05</v>
      </c>
      <c r="C9" s="13">
        <v>65</v>
      </c>
      <c r="D9" s="12">
        <v>0.09</v>
      </c>
      <c r="E9" s="13">
        <v>16</v>
      </c>
      <c r="F9" s="12">
        <v>0.08</v>
      </c>
      <c r="G9" s="13">
        <v>37</v>
      </c>
      <c r="H9" s="12">
        <v>0.02</v>
      </c>
      <c r="I9" s="13">
        <v>24</v>
      </c>
      <c r="J9" s="12">
        <v>0</v>
      </c>
      <c r="K9" s="13">
        <v>28</v>
      </c>
      <c r="L9" s="12">
        <v>0</v>
      </c>
      <c r="M9" s="13">
        <v>22</v>
      </c>
      <c r="N9" s="12">
        <v>0.02</v>
      </c>
      <c r="O9" s="13">
        <v>13</v>
      </c>
      <c r="P9" s="12">
        <v>0.02</v>
      </c>
      <c r="Q9" s="13">
        <v>25</v>
      </c>
      <c r="R9" s="12">
        <v>0.04</v>
      </c>
      <c r="S9" s="13">
        <v>24</v>
      </c>
      <c r="T9" s="12">
        <v>0.04</v>
      </c>
      <c r="U9" s="13">
        <v>15</v>
      </c>
    </row>
    <row r="10" spans="1:21" ht="15.75" thickBot="1" x14ac:dyDescent="0.3">
      <c r="A10" s="6" t="s">
        <v>7</v>
      </c>
      <c r="B10" s="10">
        <v>0.11</v>
      </c>
      <c r="C10" s="11">
        <v>42</v>
      </c>
      <c r="D10" s="10">
        <v>7.0000000000000007E-2</v>
      </c>
      <c r="E10" s="11">
        <v>86</v>
      </c>
      <c r="F10" s="10">
        <v>7.0000000000000007E-2</v>
      </c>
      <c r="G10" s="11">
        <v>87</v>
      </c>
      <c r="H10" s="10">
        <v>0.02</v>
      </c>
      <c r="I10" s="11">
        <v>70</v>
      </c>
      <c r="J10" s="10">
        <v>0.01</v>
      </c>
      <c r="K10" s="11">
        <v>79</v>
      </c>
      <c r="L10" s="10">
        <v>0</v>
      </c>
      <c r="M10" s="11">
        <v>95</v>
      </c>
      <c r="N10" s="10">
        <v>0.05</v>
      </c>
      <c r="O10" s="11">
        <v>105</v>
      </c>
      <c r="P10" s="10">
        <v>0.05</v>
      </c>
      <c r="Q10" s="11">
        <v>78</v>
      </c>
      <c r="R10" s="10">
        <v>0.06</v>
      </c>
      <c r="S10" s="11">
        <v>117</v>
      </c>
      <c r="T10" s="10">
        <v>0.05</v>
      </c>
      <c r="U10" s="11">
        <v>128</v>
      </c>
    </row>
  </sheetData>
  <sortState ref="A5:U10">
    <sortCondition ref="A1"/>
  </sortState>
  <pageMargins left="0.7" right="0.7" top="0.75" bottom="0.75" header="0.3" footer="0.3"/>
</worksheet>
</file>

<file path=xl/worksheets/sheet4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28.855468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11</v>
      </c>
      <c r="B5" s="15">
        <v>0.02</v>
      </c>
      <c r="C5" s="16">
        <v>22</v>
      </c>
      <c r="D5" s="15">
        <v>0.08</v>
      </c>
      <c r="E5" s="16">
        <v>11</v>
      </c>
      <c r="F5" s="15">
        <v>0.02</v>
      </c>
      <c r="G5" s="16">
        <v>27</v>
      </c>
      <c r="H5" s="15">
        <v>0</v>
      </c>
      <c r="I5" s="16">
        <v>15</v>
      </c>
      <c r="J5" s="15">
        <v>0</v>
      </c>
      <c r="K5" s="16">
        <v>21</v>
      </c>
      <c r="L5" s="15">
        <v>0</v>
      </c>
      <c r="M5" s="16">
        <v>25</v>
      </c>
      <c r="N5" s="15">
        <v>0.05</v>
      </c>
      <c r="O5" s="16">
        <v>17</v>
      </c>
      <c r="P5" s="15">
        <v>0.01</v>
      </c>
      <c r="Q5" s="16">
        <v>22</v>
      </c>
      <c r="R5" s="16" t="s">
        <v>6</v>
      </c>
      <c r="S5" s="16" t="s">
        <v>6</v>
      </c>
      <c r="T5" s="15">
        <v>0</v>
      </c>
      <c r="U5" s="16">
        <v>14</v>
      </c>
    </row>
    <row r="6" spans="1:21" x14ac:dyDescent="0.25">
      <c r="A6" t="s">
        <v>4</v>
      </c>
      <c r="B6" s="12">
        <v>7.0000000000000007E-2</v>
      </c>
      <c r="C6" s="13">
        <v>14</v>
      </c>
      <c r="D6" s="13"/>
      <c r="E6" s="13"/>
      <c r="F6" s="13"/>
      <c r="G6" s="13"/>
      <c r="H6" s="13"/>
      <c r="I6" s="13"/>
      <c r="J6" s="13"/>
      <c r="K6" s="13"/>
      <c r="L6" s="13"/>
      <c r="M6" s="13"/>
      <c r="N6" s="13"/>
      <c r="O6" s="13"/>
      <c r="P6" s="13"/>
      <c r="Q6" s="13"/>
      <c r="R6" s="13"/>
      <c r="S6" s="13"/>
      <c r="T6" s="13"/>
      <c r="U6" s="13"/>
    </row>
    <row r="7" spans="1:21" ht="15.75" thickBot="1" x14ac:dyDescent="0.3">
      <c r="A7" s="6" t="s">
        <v>7</v>
      </c>
      <c r="B7" s="11" t="s">
        <v>6</v>
      </c>
      <c r="C7" s="11" t="s">
        <v>6</v>
      </c>
      <c r="D7" s="11"/>
      <c r="E7" s="11"/>
      <c r="F7" s="11"/>
      <c r="G7" s="11"/>
      <c r="H7" s="11"/>
      <c r="I7" s="11"/>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4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1.140625" bestFit="1" customWidth="1"/>
    <col min="2" max="2" width="5" bestFit="1" customWidth="1"/>
    <col min="3" max="3" width="3" bestFit="1" customWidth="1"/>
    <col min="4" max="4" width="5" bestFit="1" customWidth="1"/>
    <col min="5" max="5" width="4"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0.05</v>
      </c>
      <c r="C5" s="13">
        <v>94</v>
      </c>
      <c r="D5" s="12">
        <v>7.0000000000000007E-2</v>
      </c>
      <c r="E5" s="13">
        <v>113</v>
      </c>
      <c r="F5" s="12">
        <v>0.05</v>
      </c>
      <c r="G5" s="13">
        <v>82</v>
      </c>
      <c r="H5" s="12">
        <v>0.06</v>
      </c>
      <c r="I5" s="13">
        <v>67</v>
      </c>
      <c r="J5" s="12">
        <v>0.02</v>
      </c>
      <c r="K5" s="13">
        <v>76</v>
      </c>
      <c r="L5" s="12">
        <v>0.02</v>
      </c>
      <c r="M5" s="13">
        <v>77</v>
      </c>
      <c r="N5" s="12">
        <v>0.04</v>
      </c>
      <c r="O5" s="13">
        <v>70</v>
      </c>
      <c r="P5" s="12">
        <v>0.08</v>
      </c>
      <c r="Q5" s="13">
        <v>86</v>
      </c>
      <c r="R5" s="12">
        <v>0.08</v>
      </c>
      <c r="S5" s="13">
        <v>76</v>
      </c>
      <c r="T5" s="12">
        <v>0.03</v>
      </c>
      <c r="U5" s="13">
        <v>73</v>
      </c>
    </row>
    <row r="6" spans="1:21" x14ac:dyDescent="0.25">
      <c r="A6" t="s">
        <v>37</v>
      </c>
      <c r="B6" s="12">
        <v>0.11</v>
      </c>
      <c r="C6" s="13">
        <v>22</v>
      </c>
      <c r="D6" s="12">
        <v>0.04</v>
      </c>
      <c r="E6" s="13">
        <v>25</v>
      </c>
      <c r="F6" s="12">
        <v>0.1</v>
      </c>
      <c r="G6" s="13">
        <v>22</v>
      </c>
      <c r="H6" s="12">
        <v>0</v>
      </c>
      <c r="I6" s="13">
        <v>12</v>
      </c>
      <c r="J6" s="13" t="s">
        <v>6</v>
      </c>
      <c r="K6" s="13" t="s">
        <v>6</v>
      </c>
      <c r="L6" s="13" t="s">
        <v>6</v>
      </c>
      <c r="M6" s="13" t="s">
        <v>6</v>
      </c>
      <c r="N6" s="12">
        <v>0.01</v>
      </c>
      <c r="O6" s="13">
        <v>34</v>
      </c>
      <c r="P6" s="12">
        <v>0.05</v>
      </c>
      <c r="Q6" s="13">
        <v>37</v>
      </c>
      <c r="R6" s="12">
        <v>7.0000000000000007E-2</v>
      </c>
      <c r="S6" s="13">
        <v>37</v>
      </c>
      <c r="T6" s="12">
        <v>0</v>
      </c>
      <c r="U6" s="13">
        <v>40</v>
      </c>
    </row>
    <row r="7" spans="1:21" x14ac:dyDescent="0.25">
      <c r="A7" t="s">
        <v>40</v>
      </c>
      <c r="B7" s="12">
        <v>0.11</v>
      </c>
      <c r="C7" s="13">
        <v>12</v>
      </c>
      <c r="D7" s="13"/>
      <c r="E7" s="13"/>
      <c r="F7" s="13"/>
      <c r="G7" s="13"/>
      <c r="H7" s="13" t="s">
        <v>6</v>
      </c>
      <c r="I7" s="13" t="s">
        <v>6</v>
      </c>
      <c r="J7" s="12">
        <v>0.01</v>
      </c>
      <c r="K7" s="13">
        <v>15</v>
      </c>
      <c r="L7" s="12">
        <v>0.01</v>
      </c>
      <c r="M7" s="13">
        <v>88</v>
      </c>
      <c r="N7" s="12">
        <v>0.02</v>
      </c>
      <c r="O7" s="13">
        <v>29</v>
      </c>
      <c r="P7" s="12">
        <v>0.06</v>
      </c>
      <c r="Q7" s="13">
        <v>23</v>
      </c>
      <c r="R7" s="12">
        <v>0.04</v>
      </c>
      <c r="S7" s="13">
        <v>12</v>
      </c>
      <c r="T7" s="12">
        <v>0</v>
      </c>
      <c r="U7" s="13">
        <v>17</v>
      </c>
    </row>
    <row r="8" spans="1:21" x14ac:dyDescent="0.25">
      <c r="A8" s="14" t="s">
        <v>42</v>
      </c>
      <c r="B8" s="15">
        <v>7.0000000000000007E-2</v>
      </c>
      <c r="C8" s="16">
        <v>32</v>
      </c>
      <c r="D8" s="15">
        <v>7.0000000000000007E-2</v>
      </c>
      <c r="E8" s="16">
        <v>26</v>
      </c>
      <c r="F8" s="15">
        <v>0.03</v>
      </c>
      <c r="G8" s="16">
        <v>24</v>
      </c>
      <c r="H8" s="15">
        <v>0.01</v>
      </c>
      <c r="I8" s="16">
        <v>28</v>
      </c>
      <c r="J8" s="15">
        <v>0.02</v>
      </c>
      <c r="K8" s="16">
        <v>58</v>
      </c>
      <c r="L8" s="16" t="s">
        <v>6</v>
      </c>
      <c r="M8" s="16" t="s">
        <v>6</v>
      </c>
      <c r="N8" s="16"/>
      <c r="O8" s="16"/>
      <c r="P8" s="16"/>
      <c r="Q8" s="16"/>
      <c r="R8" s="16"/>
      <c r="S8" s="16"/>
      <c r="T8" s="16"/>
      <c r="U8" s="16"/>
    </row>
    <row r="9" spans="1:21" x14ac:dyDescent="0.25">
      <c r="A9" t="s">
        <v>4</v>
      </c>
      <c r="B9" s="12">
        <v>0.11</v>
      </c>
      <c r="C9" s="13">
        <v>18</v>
      </c>
      <c r="D9" s="13"/>
      <c r="E9" s="13"/>
      <c r="F9" s="13"/>
      <c r="G9" s="13"/>
      <c r="H9" s="13"/>
      <c r="I9" s="13"/>
      <c r="J9" s="13"/>
      <c r="K9" s="13"/>
      <c r="L9" s="13"/>
      <c r="M9" s="13"/>
      <c r="N9" s="13"/>
      <c r="O9" s="13"/>
      <c r="P9" s="13"/>
      <c r="Q9" s="13"/>
      <c r="R9" s="13"/>
      <c r="S9" s="13"/>
      <c r="T9" s="13"/>
      <c r="U9" s="13"/>
    </row>
    <row r="10" spans="1:21" ht="15.75" thickBot="1" x14ac:dyDescent="0.3">
      <c r="A10" s="6" t="s">
        <v>7</v>
      </c>
      <c r="B10" s="10">
        <v>0.06</v>
      </c>
      <c r="C10" s="11">
        <v>48</v>
      </c>
      <c r="D10" s="10">
        <v>0.1</v>
      </c>
      <c r="E10" s="11">
        <v>56</v>
      </c>
      <c r="F10" s="10">
        <v>0.11</v>
      </c>
      <c r="G10" s="11">
        <v>45</v>
      </c>
      <c r="H10" s="10">
        <v>0.03</v>
      </c>
      <c r="I10" s="11">
        <v>53</v>
      </c>
      <c r="J10" s="10">
        <v>0.01</v>
      </c>
      <c r="K10" s="11">
        <v>51</v>
      </c>
      <c r="L10" s="10">
        <v>0</v>
      </c>
      <c r="M10" s="11">
        <v>54</v>
      </c>
      <c r="N10" s="10">
        <v>0.02</v>
      </c>
      <c r="O10" s="11">
        <v>47</v>
      </c>
      <c r="P10" s="10">
        <v>0.05</v>
      </c>
      <c r="Q10" s="11">
        <v>55</v>
      </c>
      <c r="R10" s="10">
        <v>0.04</v>
      </c>
      <c r="S10" s="11">
        <v>41</v>
      </c>
      <c r="T10" s="10">
        <v>0.05</v>
      </c>
      <c r="U10" s="11">
        <v>69</v>
      </c>
    </row>
  </sheetData>
  <sortState ref="A5:U10">
    <sortCondition ref="A1"/>
  </sortState>
  <pageMargins left="0.7" right="0.7" top="0.75" bottom="0.75" header="0.3" footer="0.3"/>
</worksheet>
</file>

<file path=xl/worksheets/sheet4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8.85546875" bestFit="1" customWidth="1"/>
    <col min="2" max="2" width="5" bestFit="1" customWidth="1"/>
    <col min="3" max="3" width="2.42578125" bestFit="1" customWidth="1"/>
    <col min="12" max="12" width="5" bestFit="1" customWidth="1"/>
    <col min="13" max="13" width="2.425781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4" bestFit="1" customWidth="1"/>
  </cols>
  <sheetData>
    <row r="1" spans="1:21" x14ac:dyDescent="0.25">
      <c r="A1" s="2" t="str">
        <f>HYPERLINK("#u215!a1","Tilbage til Ingeniør, MVU")</f>
        <v>Tilbage til Ingeniør, MVU</v>
      </c>
    </row>
    <row r="2" spans="1:21" ht="15.75" thickBot="1" x14ac:dyDescent="0.3">
      <c r="A2" s="1" t="s">
        <v>135</v>
      </c>
      <c r="B2" s="1"/>
    </row>
    <row r="3" spans="1:21" x14ac:dyDescent="0.25">
      <c r="A3" s="3"/>
      <c r="B3" s="7">
        <v>2002</v>
      </c>
      <c r="C3" s="7"/>
      <c r="D3" s="7"/>
      <c r="E3" s="7"/>
      <c r="F3" s="7"/>
      <c r="G3" s="7"/>
      <c r="H3" s="7"/>
      <c r="I3" s="7"/>
      <c r="J3" s="7"/>
      <c r="K3" s="7"/>
      <c r="L3" s="7">
        <v>2007</v>
      </c>
      <c r="M3" s="7"/>
      <c r="N3" s="7">
        <v>2008</v>
      </c>
      <c r="O3" s="7"/>
      <c r="P3" s="7">
        <v>2009</v>
      </c>
      <c r="Q3" s="7"/>
      <c r="R3" s="7">
        <v>2010</v>
      </c>
      <c r="S3" s="7"/>
      <c r="T3" s="7">
        <v>2011</v>
      </c>
      <c r="U3" s="7"/>
    </row>
    <row r="4" spans="1:21" x14ac:dyDescent="0.25">
      <c r="A4" s="4"/>
      <c r="B4" s="8" t="s">
        <v>1</v>
      </c>
      <c r="C4" s="8" t="s">
        <v>2</v>
      </c>
      <c r="D4" s="8"/>
      <c r="E4" s="8"/>
      <c r="F4" s="8"/>
      <c r="G4" s="8"/>
      <c r="H4" s="8"/>
      <c r="I4" s="8"/>
      <c r="J4" s="8"/>
      <c r="K4" s="8"/>
      <c r="L4" s="8" t="s">
        <v>1</v>
      </c>
      <c r="M4" s="8" t="s">
        <v>2</v>
      </c>
      <c r="N4" s="8" t="s">
        <v>1</v>
      </c>
      <c r="O4" s="8" t="s">
        <v>2</v>
      </c>
      <c r="P4" s="8" t="s">
        <v>1</v>
      </c>
      <c r="Q4" s="8" t="s">
        <v>2</v>
      </c>
      <c r="R4" s="8" t="s">
        <v>1</v>
      </c>
      <c r="S4" s="8" t="s">
        <v>2</v>
      </c>
      <c r="T4" s="8" t="s">
        <v>1</v>
      </c>
      <c r="U4" s="8" t="s">
        <v>2</v>
      </c>
    </row>
    <row r="5" spans="1:21" x14ac:dyDescent="0.25">
      <c r="A5" t="s">
        <v>11</v>
      </c>
      <c r="B5" s="13" t="s">
        <v>6</v>
      </c>
      <c r="C5" s="13" t="s">
        <v>6</v>
      </c>
      <c r="D5" s="13"/>
      <c r="E5" s="13"/>
      <c r="F5" s="13"/>
      <c r="G5" s="13"/>
      <c r="H5" s="13"/>
      <c r="I5" s="13"/>
      <c r="J5" s="13"/>
      <c r="K5" s="13"/>
      <c r="L5" s="13"/>
      <c r="M5" s="13"/>
      <c r="N5" s="13"/>
      <c r="O5" s="13"/>
      <c r="P5" s="13"/>
      <c r="Q5" s="13"/>
      <c r="R5" s="12">
        <v>0.1</v>
      </c>
      <c r="S5" s="13">
        <v>23</v>
      </c>
      <c r="T5" s="13"/>
      <c r="U5" s="13"/>
    </row>
    <row r="6" spans="1:21" x14ac:dyDescent="0.25">
      <c r="A6" s="14" t="s">
        <v>40</v>
      </c>
      <c r="B6" s="16"/>
      <c r="C6" s="16"/>
      <c r="D6" s="16"/>
      <c r="E6" s="16"/>
      <c r="F6" s="16"/>
      <c r="G6" s="16"/>
      <c r="H6" s="16"/>
      <c r="I6" s="16"/>
      <c r="J6" s="16"/>
      <c r="K6" s="16"/>
      <c r="L6" s="16" t="s">
        <v>6</v>
      </c>
      <c r="M6" s="16" t="s">
        <v>6</v>
      </c>
      <c r="N6" s="15">
        <v>7.0000000000000007E-2</v>
      </c>
      <c r="O6" s="16">
        <v>62</v>
      </c>
      <c r="P6" s="15">
        <v>0.12</v>
      </c>
      <c r="Q6" s="16">
        <v>72</v>
      </c>
      <c r="R6" s="15">
        <v>0.09</v>
      </c>
      <c r="S6" s="16">
        <v>72</v>
      </c>
      <c r="T6" s="15">
        <v>0.1</v>
      </c>
      <c r="U6" s="16">
        <v>100</v>
      </c>
    </row>
    <row r="7" spans="1:21" x14ac:dyDescent="0.25">
      <c r="A7" t="s">
        <v>4</v>
      </c>
      <c r="B7" s="13" t="s">
        <v>6</v>
      </c>
      <c r="C7" s="13" t="s">
        <v>6</v>
      </c>
      <c r="D7" s="13"/>
      <c r="E7" s="13"/>
      <c r="F7" s="13"/>
      <c r="G7" s="13"/>
      <c r="H7" s="13"/>
      <c r="I7" s="13"/>
      <c r="J7" s="13"/>
      <c r="K7" s="13"/>
      <c r="L7" s="13"/>
      <c r="M7" s="13"/>
      <c r="N7" s="13"/>
      <c r="O7" s="13"/>
      <c r="P7" s="13"/>
      <c r="Q7" s="13"/>
      <c r="R7" s="13"/>
      <c r="S7" s="13"/>
      <c r="T7" s="13"/>
      <c r="U7" s="13"/>
    </row>
    <row r="8" spans="1:21" ht="15.75" thickBot="1" x14ac:dyDescent="0.3">
      <c r="A8" s="6" t="s">
        <v>7</v>
      </c>
      <c r="B8" s="11"/>
      <c r="C8" s="11"/>
      <c r="D8" s="11"/>
      <c r="E8" s="11"/>
      <c r="F8" s="11"/>
      <c r="G8" s="11"/>
      <c r="H8" s="11"/>
      <c r="I8" s="11"/>
      <c r="J8" s="11"/>
      <c r="K8" s="11"/>
      <c r="L8" s="11"/>
      <c r="M8" s="11"/>
      <c r="N8" s="11"/>
      <c r="O8" s="11"/>
      <c r="P8" s="11"/>
      <c r="Q8" s="11"/>
      <c r="R8" s="11" t="s">
        <v>6</v>
      </c>
      <c r="S8" s="11" t="s">
        <v>6</v>
      </c>
      <c r="T8" s="11"/>
      <c r="U8" s="11"/>
    </row>
  </sheetData>
  <sortState ref="A5:U8">
    <sortCondition ref="A1"/>
  </sortState>
  <pageMargins left="0.7" right="0.7" top="0.75" bottom="0.75" header="0.3" footer="0.3"/>
</worksheet>
</file>

<file path=xl/worksheets/sheet4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1.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0.08</v>
      </c>
      <c r="C5" s="13">
        <v>67</v>
      </c>
      <c r="D5" s="12">
        <v>0.12</v>
      </c>
      <c r="E5" s="13">
        <v>91</v>
      </c>
      <c r="F5" s="12">
        <v>0.09</v>
      </c>
      <c r="G5" s="13">
        <v>65</v>
      </c>
      <c r="H5" s="12">
        <v>0.03</v>
      </c>
      <c r="I5" s="13">
        <v>59</v>
      </c>
      <c r="J5" s="12">
        <v>0.12</v>
      </c>
      <c r="K5" s="13">
        <v>24</v>
      </c>
      <c r="L5" s="12">
        <v>0.12</v>
      </c>
      <c r="M5" s="13">
        <v>27</v>
      </c>
      <c r="N5" s="12">
        <v>0.16</v>
      </c>
      <c r="O5" s="13">
        <v>19</v>
      </c>
      <c r="P5" s="12">
        <v>0.26</v>
      </c>
      <c r="Q5" s="13">
        <v>28</v>
      </c>
      <c r="R5" s="12">
        <v>0.11</v>
      </c>
      <c r="S5" s="13">
        <v>21</v>
      </c>
      <c r="T5" s="12">
        <v>0.2</v>
      </c>
      <c r="U5" s="13">
        <v>22</v>
      </c>
    </row>
    <row r="6" spans="1:21" x14ac:dyDescent="0.25">
      <c r="A6" t="s">
        <v>37</v>
      </c>
      <c r="B6" s="12">
        <v>7.0000000000000007E-2</v>
      </c>
      <c r="C6" s="13">
        <v>26</v>
      </c>
      <c r="D6" s="12">
        <v>0.17</v>
      </c>
      <c r="E6" s="13">
        <v>29</v>
      </c>
      <c r="F6" s="12">
        <v>0.1</v>
      </c>
      <c r="G6" s="13">
        <v>40</v>
      </c>
      <c r="H6" s="12">
        <v>0.04</v>
      </c>
      <c r="I6" s="13">
        <v>20</v>
      </c>
      <c r="J6" s="12">
        <v>0</v>
      </c>
      <c r="K6" s="13">
        <v>11</v>
      </c>
      <c r="L6" s="12">
        <v>0</v>
      </c>
      <c r="M6" s="13">
        <v>17</v>
      </c>
      <c r="N6" s="12">
        <v>0.11</v>
      </c>
      <c r="O6" s="13">
        <v>13</v>
      </c>
      <c r="P6" s="12">
        <v>0.18</v>
      </c>
      <c r="Q6" s="13">
        <v>14</v>
      </c>
      <c r="R6" s="12">
        <v>0.06</v>
      </c>
      <c r="S6" s="13">
        <v>24</v>
      </c>
      <c r="T6" s="12">
        <v>0.05</v>
      </c>
      <c r="U6" s="13">
        <v>30</v>
      </c>
    </row>
    <row r="7" spans="1:21" x14ac:dyDescent="0.25">
      <c r="A7" s="14" t="s">
        <v>40</v>
      </c>
      <c r="B7" s="16" t="s">
        <v>6</v>
      </c>
      <c r="C7" s="16" t="s">
        <v>6</v>
      </c>
      <c r="D7" s="16" t="s">
        <v>6</v>
      </c>
      <c r="E7" s="16" t="s">
        <v>6</v>
      </c>
      <c r="F7" s="16" t="s">
        <v>6</v>
      </c>
      <c r="G7" s="16" t="s">
        <v>6</v>
      </c>
      <c r="H7" s="16" t="s">
        <v>6</v>
      </c>
      <c r="I7" s="16" t="s">
        <v>6</v>
      </c>
      <c r="J7" s="16" t="s">
        <v>6</v>
      </c>
      <c r="K7" s="16" t="s">
        <v>6</v>
      </c>
      <c r="L7" s="16"/>
      <c r="M7" s="16"/>
      <c r="N7" s="16"/>
      <c r="O7" s="16"/>
      <c r="P7" s="16"/>
      <c r="Q7" s="16"/>
      <c r="R7" s="16"/>
      <c r="S7" s="16"/>
      <c r="T7" s="16"/>
      <c r="U7" s="16"/>
    </row>
    <row r="8" spans="1:21" ht="15.75" thickBot="1" x14ac:dyDescent="0.3">
      <c r="A8" s="6" t="s">
        <v>7</v>
      </c>
      <c r="B8" s="11"/>
      <c r="C8" s="11"/>
      <c r="D8" s="11"/>
      <c r="E8" s="11"/>
      <c r="F8" s="10">
        <v>0.09</v>
      </c>
      <c r="G8" s="11">
        <v>26</v>
      </c>
      <c r="H8" s="10">
        <v>0.03</v>
      </c>
      <c r="I8" s="11">
        <v>17</v>
      </c>
      <c r="J8" s="10">
        <v>0.1</v>
      </c>
      <c r="K8" s="11">
        <v>33</v>
      </c>
      <c r="L8" s="10">
        <v>0</v>
      </c>
      <c r="M8" s="11">
        <v>27</v>
      </c>
      <c r="N8" s="10">
        <v>0.03</v>
      </c>
      <c r="O8" s="11">
        <v>18</v>
      </c>
      <c r="P8" s="11"/>
      <c r="Q8" s="11"/>
      <c r="R8" s="11"/>
      <c r="S8" s="11"/>
      <c r="T8" s="11"/>
      <c r="U8" s="11"/>
    </row>
  </sheetData>
  <sortState ref="A5:U8">
    <sortCondition ref="A1"/>
  </sortState>
  <pageMargins left="0.7" right="0.7" top="0.75" bottom="0.75" header="0.3" footer="0.3"/>
</worksheet>
</file>

<file path=xl/worksheets/sheet4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4.28515625"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133</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11</v>
      </c>
      <c r="B5" s="11"/>
      <c r="C5" s="11"/>
      <c r="D5" s="11"/>
      <c r="E5" s="11"/>
      <c r="F5" s="11"/>
      <c r="G5" s="11"/>
      <c r="H5" s="11"/>
      <c r="I5" s="11"/>
      <c r="J5" s="11"/>
      <c r="K5" s="11"/>
      <c r="L5" s="11"/>
      <c r="M5" s="11"/>
      <c r="N5" s="11"/>
      <c r="O5" s="11"/>
      <c r="P5" s="11" t="s">
        <v>6</v>
      </c>
      <c r="Q5" s="11" t="s">
        <v>6</v>
      </c>
      <c r="R5" s="10">
        <v>0</v>
      </c>
      <c r="S5" s="11">
        <v>12</v>
      </c>
      <c r="T5" s="10">
        <v>0</v>
      </c>
      <c r="U5" s="11">
        <v>13</v>
      </c>
    </row>
  </sheetData>
  <sortState ref="A5:U5">
    <sortCondition ref="A1"/>
  </sortState>
  <pageMargins left="0.7" right="0.7" top="0.75" bottom="0.75" header="0.3" footer="0.3"/>
</worksheet>
</file>

<file path=xl/worksheets/sheet4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4.85546875"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HYPERLINK("#u215!a1","Tilbage til Ingeniør, MVU")</f>
        <v>Tilbage til Ingeniør, MVU</v>
      </c>
    </row>
    <row r="2" spans="1:21" ht="15.75" thickBot="1" x14ac:dyDescent="0.3">
      <c r="A2" s="1" t="s">
        <v>132</v>
      </c>
      <c r="B2" s="1"/>
    </row>
    <row r="3" spans="1:21" x14ac:dyDescent="0.25">
      <c r="A3" s="3"/>
      <c r="B3" s="7"/>
      <c r="C3" s="7"/>
      <c r="D3" s="7"/>
      <c r="E3" s="7"/>
      <c r="F3" s="7"/>
      <c r="G3" s="7"/>
      <c r="H3" s="7"/>
      <c r="I3" s="7"/>
      <c r="J3" s="7"/>
      <c r="K3" s="7"/>
      <c r="L3" s="7"/>
      <c r="M3" s="7"/>
      <c r="N3" s="7"/>
      <c r="O3" s="7"/>
      <c r="P3" s="7">
        <v>2009</v>
      </c>
      <c r="Q3" s="7"/>
      <c r="R3" s="7">
        <v>2010</v>
      </c>
      <c r="S3" s="7"/>
      <c r="T3" s="7">
        <v>2011</v>
      </c>
      <c r="U3" s="7"/>
    </row>
    <row r="4" spans="1:21" x14ac:dyDescent="0.25">
      <c r="A4" s="4"/>
      <c r="B4" s="8"/>
      <c r="C4" s="8"/>
      <c r="D4" s="8"/>
      <c r="E4" s="8"/>
      <c r="F4" s="8"/>
      <c r="G4" s="8"/>
      <c r="H4" s="8"/>
      <c r="I4" s="8"/>
      <c r="J4" s="8"/>
      <c r="K4" s="8"/>
      <c r="L4" s="8"/>
      <c r="M4" s="8"/>
      <c r="N4" s="8"/>
      <c r="O4" s="8"/>
      <c r="P4" s="8" t="s">
        <v>1</v>
      </c>
      <c r="Q4" s="8" t="s">
        <v>2</v>
      </c>
      <c r="R4" s="8" t="s">
        <v>1</v>
      </c>
      <c r="S4" s="8" t="s">
        <v>2</v>
      </c>
      <c r="T4" s="8" t="s">
        <v>1</v>
      </c>
      <c r="U4" s="8" t="s">
        <v>2</v>
      </c>
    </row>
    <row r="5" spans="1:21" ht="15.75" thickBot="1" x14ac:dyDescent="0.3">
      <c r="A5" s="6" t="s">
        <v>7</v>
      </c>
      <c r="B5" s="11"/>
      <c r="C5" s="11"/>
      <c r="D5" s="11"/>
      <c r="E5" s="11"/>
      <c r="F5" s="11"/>
      <c r="G5" s="11"/>
      <c r="H5" s="11"/>
      <c r="I5" s="11"/>
      <c r="J5" s="11"/>
      <c r="K5" s="11"/>
      <c r="L5" s="11"/>
      <c r="M5" s="11"/>
      <c r="N5" s="11"/>
      <c r="O5" s="11"/>
      <c r="P5" s="10">
        <v>0.15</v>
      </c>
      <c r="Q5" s="11">
        <v>15</v>
      </c>
      <c r="R5" s="10">
        <v>7.0000000000000007E-2</v>
      </c>
      <c r="S5" s="11">
        <v>10</v>
      </c>
      <c r="T5" s="11" t="s">
        <v>6</v>
      </c>
      <c r="U5" s="11" t="s">
        <v>6</v>
      </c>
    </row>
  </sheetData>
  <sortState ref="A5:U5">
    <sortCondition ref="A1"/>
  </sortState>
  <pageMargins left="0.7" right="0.7" top="0.75" bottom="0.75" header="0.3" footer="0.3"/>
</worksheet>
</file>

<file path=xl/worksheets/sheet4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5.42578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HYPERLINK("#u215!a1","Tilbage til Ingeniør, MVU")</f>
        <v>Tilbage til Ingeniør, MVU</v>
      </c>
    </row>
    <row r="2" spans="1:21" ht="15.75" thickBot="1" x14ac:dyDescent="0.3">
      <c r="A2" s="1" t="s">
        <v>131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27</v>
      </c>
      <c r="B5" s="10">
        <v>0.14000000000000001</v>
      </c>
      <c r="C5" s="11">
        <v>28</v>
      </c>
      <c r="D5" s="10">
        <v>0.1</v>
      </c>
      <c r="E5" s="11">
        <v>39</v>
      </c>
      <c r="F5" s="10">
        <v>0.06</v>
      </c>
      <c r="G5" s="11">
        <v>30</v>
      </c>
      <c r="H5" s="10">
        <v>0.06</v>
      </c>
      <c r="I5" s="11">
        <v>37</v>
      </c>
      <c r="J5" s="10">
        <v>0.09</v>
      </c>
      <c r="K5" s="11">
        <v>28</v>
      </c>
      <c r="L5" s="10">
        <v>0.02</v>
      </c>
      <c r="M5" s="11">
        <v>39</v>
      </c>
      <c r="N5" s="10">
        <v>0.09</v>
      </c>
      <c r="O5" s="11">
        <v>30</v>
      </c>
      <c r="P5" s="10">
        <v>0.28999999999999998</v>
      </c>
      <c r="Q5" s="11">
        <v>22</v>
      </c>
      <c r="R5" s="10">
        <v>0.2</v>
      </c>
      <c r="S5" s="11">
        <v>23</v>
      </c>
      <c r="T5" s="10">
        <v>0.04</v>
      </c>
      <c r="U5" s="11">
        <v>26</v>
      </c>
    </row>
  </sheetData>
  <sortState ref="A5:U5">
    <sortCondition ref="A1"/>
  </sortState>
  <pageMargins left="0.7" right="0.7" top="0.75" bottom="0.75" header="0.3" footer="0.3"/>
</worksheet>
</file>

<file path=xl/worksheets/sheet4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HYPERLINK("#u213!a1","Tilbage til Fysio og ergo, MVU")</f>
        <v>Tilbage til Fysio og ergo, MVU</v>
      </c>
    </row>
    <row r="2" spans="1:21" ht="15.75" thickBot="1" x14ac:dyDescent="0.3">
      <c r="A2" s="1" t="s">
        <v>130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7.0000000000000007E-2</v>
      </c>
      <c r="C5" s="13">
        <v>33</v>
      </c>
      <c r="D5" s="12">
        <v>0.1</v>
      </c>
      <c r="E5" s="13">
        <v>65</v>
      </c>
      <c r="F5" s="12">
        <v>0.06</v>
      </c>
      <c r="G5" s="13">
        <v>64</v>
      </c>
      <c r="H5" s="12">
        <v>0.1</v>
      </c>
      <c r="I5" s="13">
        <v>55</v>
      </c>
      <c r="J5" s="12">
        <v>0.05</v>
      </c>
      <c r="K5" s="13">
        <v>53</v>
      </c>
      <c r="L5" s="12">
        <v>0.01</v>
      </c>
      <c r="M5" s="13">
        <v>53</v>
      </c>
      <c r="N5" s="12">
        <v>0.06</v>
      </c>
      <c r="O5" s="13">
        <v>54</v>
      </c>
      <c r="P5" s="12">
        <v>0.12</v>
      </c>
      <c r="Q5" s="13">
        <v>56</v>
      </c>
      <c r="R5" s="12">
        <v>0.24</v>
      </c>
      <c r="S5" s="13">
        <v>55</v>
      </c>
      <c r="T5" s="12">
        <v>0.26</v>
      </c>
      <c r="U5" s="13">
        <v>54</v>
      </c>
    </row>
    <row r="6" spans="1:21" x14ac:dyDescent="0.25">
      <c r="A6" t="s">
        <v>32</v>
      </c>
      <c r="B6" s="12">
        <v>0.09</v>
      </c>
      <c r="C6" s="13">
        <v>51</v>
      </c>
      <c r="D6" s="12">
        <v>0.1</v>
      </c>
      <c r="E6" s="13">
        <v>108</v>
      </c>
      <c r="F6" s="12">
        <v>7.0000000000000007E-2</v>
      </c>
      <c r="G6" s="13">
        <v>99</v>
      </c>
      <c r="H6" s="12">
        <v>0.03</v>
      </c>
      <c r="I6" s="13">
        <v>75</v>
      </c>
      <c r="J6" s="12">
        <v>0.04</v>
      </c>
      <c r="K6" s="13">
        <v>92</v>
      </c>
      <c r="L6" s="12">
        <v>0.02</v>
      </c>
      <c r="M6" s="13">
        <v>95</v>
      </c>
      <c r="N6" s="12">
        <v>0.04</v>
      </c>
      <c r="O6" s="13">
        <v>112</v>
      </c>
      <c r="P6" s="12">
        <v>0.08</v>
      </c>
      <c r="Q6" s="13">
        <v>87</v>
      </c>
      <c r="R6" s="12">
        <v>0.19</v>
      </c>
      <c r="S6" s="13">
        <v>104</v>
      </c>
      <c r="T6" s="12">
        <v>0.1</v>
      </c>
      <c r="U6" s="13">
        <v>103</v>
      </c>
    </row>
    <row r="7" spans="1:21" x14ac:dyDescent="0.25">
      <c r="A7" t="s">
        <v>33</v>
      </c>
      <c r="B7" s="12">
        <v>0.01</v>
      </c>
      <c r="C7" s="13">
        <v>20</v>
      </c>
      <c r="D7" s="12">
        <v>0.08</v>
      </c>
      <c r="E7" s="13">
        <v>57</v>
      </c>
      <c r="F7" s="12">
        <v>0.02</v>
      </c>
      <c r="G7" s="13">
        <v>41</v>
      </c>
      <c r="H7" s="12">
        <v>0.02</v>
      </c>
      <c r="I7" s="13">
        <v>34</v>
      </c>
      <c r="J7" s="12">
        <v>0.05</v>
      </c>
      <c r="K7" s="13">
        <v>84</v>
      </c>
      <c r="L7" s="13" t="s">
        <v>6</v>
      </c>
      <c r="M7" s="13" t="s">
        <v>6</v>
      </c>
      <c r="N7" s="12">
        <v>0.02</v>
      </c>
      <c r="O7" s="13">
        <v>59</v>
      </c>
      <c r="P7" s="12">
        <v>0.1</v>
      </c>
      <c r="Q7" s="13">
        <v>38</v>
      </c>
      <c r="R7" s="12">
        <v>0.11</v>
      </c>
      <c r="S7" s="13">
        <v>37</v>
      </c>
      <c r="T7" s="12">
        <v>0.1</v>
      </c>
      <c r="U7" s="13">
        <v>37</v>
      </c>
    </row>
    <row r="8" spans="1:21" x14ac:dyDescent="0.25">
      <c r="A8" t="s">
        <v>34</v>
      </c>
      <c r="B8" s="12">
        <v>0.1</v>
      </c>
      <c r="C8" s="13">
        <v>23</v>
      </c>
      <c r="D8" s="12">
        <v>0.11</v>
      </c>
      <c r="E8" s="13">
        <v>32</v>
      </c>
      <c r="F8" s="12">
        <v>0.02</v>
      </c>
      <c r="G8" s="13">
        <v>35</v>
      </c>
      <c r="H8" s="12">
        <v>0.05</v>
      </c>
      <c r="I8" s="13">
        <v>27</v>
      </c>
      <c r="J8" s="12">
        <v>0.09</v>
      </c>
      <c r="K8" s="13">
        <v>40</v>
      </c>
      <c r="L8" s="12">
        <v>0.04</v>
      </c>
      <c r="M8" s="13">
        <v>29</v>
      </c>
      <c r="N8" s="12">
        <v>7.0000000000000007E-2</v>
      </c>
      <c r="O8" s="13">
        <v>31</v>
      </c>
      <c r="P8" s="12">
        <v>0.12</v>
      </c>
      <c r="Q8" s="13">
        <v>30</v>
      </c>
      <c r="R8" s="12">
        <v>0.15</v>
      </c>
      <c r="S8" s="13">
        <v>37</v>
      </c>
      <c r="T8" s="12">
        <v>0.32</v>
      </c>
      <c r="U8" s="13">
        <v>32</v>
      </c>
    </row>
    <row r="9" spans="1:21" x14ac:dyDescent="0.25">
      <c r="A9" t="s">
        <v>36</v>
      </c>
      <c r="B9" s="12">
        <v>0.12</v>
      </c>
      <c r="C9" s="13">
        <v>31</v>
      </c>
      <c r="D9" s="12">
        <v>0.12</v>
      </c>
      <c r="E9" s="13">
        <v>54</v>
      </c>
      <c r="F9" s="12">
        <v>0.06</v>
      </c>
      <c r="G9" s="13">
        <v>55</v>
      </c>
      <c r="H9" s="12">
        <v>7.0000000000000007E-2</v>
      </c>
      <c r="I9" s="13">
        <v>55</v>
      </c>
      <c r="J9" s="12">
        <v>0.08</v>
      </c>
      <c r="K9" s="13">
        <v>58</v>
      </c>
      <c r="L9" s="12">
        <v>0.02</v>
      </c>
      <c r="M9" s="13">
        <v>63</v>
      </c>
      <c r="N9" s="12">
        <v>0.03</v>
      </c>
      <c r="O9" s="13">
        <v>51</v>
      </c>
      <c r="P9" s="12">
        <v>0.15</v>
      </c>
      <c r="Q9" s="13">
        <v>62</v>
      </c>
      <c r="R9" s="12">
        <v>0.19</v>
      </c>
      <c r="S9" s="13">
        <v>50</v>
      </c>
      <c r="T9" s="12">
        <v>0.2</v>
      </c>
      <c r="U9" s="13">
        <v>61</v>
      </c>
    </row>
    <row r="10" spans="1:21" ht="15.75" thickBot="1" x14ac:dyDescent="0.3">
      <c r="A10" s="6" t="s">
        <v>37</v>
      </c>
      <c r="B10" s="10">
        <v>0.11</v>
      </c>
      <c r="C10" s="11">
        <v>86</v>
      </c>
      <c r="D10" s="10">
        <v>0.14000000000000001</v>
      </c>
      <c r="E10" s="11">
        <v>111</v>
      </c>
      <c r="F10" s="10">
        <v>7.0000000000000007E-2</v>
      </c>
      <c r="G10" s="11">
        <v>116</v>
      </c>
      <c r="H10" s="10">
        <v>0.09</v>
      </c>
      <c r="I10" s="11">
        <v>119</v>
      </c>
      <c r="J10" s="10">
        <v>0.06</v>
      </c>
      <c r="K10" s="11">
        <v>135</v>
      </c>
      <c r="L10" s="10">
        <v>0.03</v>
      </c>
      <c r="M10" s="11">
        <v>117</v>
      </c>
      <c r="N10" s="10">
        <v>0.04</v>
      </c>
      <c r="O10" s="11">
        <v>105</v>
      </c>
      <c r="P10" s="10">
        <v>0.09</v>
      </c>
      <c r="Q10" s="11">
        <v>114</v>
      </c>
      <c r="R10" s="10">
        <v>0.19</v>
      </c>
      <c r="S10" s="11">
        <v>124</v>
      </c>
      <c r="T10" s="10">
        <v>0.18</v>
      </c>
      <c r="U10" s="11">
        <v>98</v>
      </c>
    </row>
  </sheetData>
  <sortState ref="A5:U10">
    <sortCondition ref="A1"/>
  </sortState>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45</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96</v>
      </c>
      <c r="B5" s="17" t="str">
        <f>HYPERLINK("#u40140000i!a1","Hoved institution")</f>
        <v>Hoved institution</v>
      </c>
      <c r="C5" s="12">
        <v>0.16</v>
      </c>
      <c r="D5" s="13">
        <v>506</v>
      </c>
      <c r="E5" s="12">
        <v>0.14000000000000001</v>
      </c>
      <c r="F5" s="13">
        <v>1218</v>
      </c>
      <c r="G5" s="12">
        <v>0.13</v>
      </c>
      <c r="H5" s="13">
        <v>823</v>
      </c>
      <c r="I5" s="12">
        <v>0.09</v>
      </c>
      <c r="J5" s="13">
        <v>563</v>
      </c>
      <c r="K5" s="12">
        <v>0.08</v>
      </c>
      <c r="L5" s="13">
        <v>119</v>
      </c>
      <c r="M5" s="12">
        <v>0.05</v>
      </c>
      <c r="N5" s="13">
        <v>281</v>
      </c>
      <c r="O5" s="12">
        <v>7.0000000000000007E-2</v>
      </c>
      <c r="P5" s="13">
        <v>242</v>
      </c>
      <c r="Q5" s="12">
        <v>0.14000000000000001</v>
      </c>
      <c r="R5" s="13">
        <v>237</v>
      </c>
      <c r="S5" s="12">
        <v>0.15</v>
      </c>
      <c r="T5" s="13">
        <v>341</v>
      </c>
      <c r="U5" s="12">
        <v>0.13</v>
      </c>
      <c r="V5" s="13">
        <v>333</v>
      </c>
    </row>
    <row r="6" spans="1:22" x14ac:dyDescent="0.25">
      <c r="A6" s="14" t="s">
        <v>98</v>
      </c>
      <c r="B6" s="18" t="str">
        <f>HYPERLINK("#u51330000i!a1","Hoved institution")</f>
        <v>Hoved institution</v>
      </c>
      <c r="C6" s="15">
        <v>0.21</v>
      </c>
      <c r="D6" s="16">
        <v>127</v>
      </c>
      <c r="E6" s="15">
        <v>0.14000000000000001</v>
      </c>
      <c r="F6" s="16">
        <v>130</v>
      </c>
      <c r="G6" s="15">
        <v>0.12</v>
      </c>
      <c r="H6" s="16">
        <v>175</v>
      </c>
      <c r="I6" s="15">
        <v>0.08</v>
      </c>
      <c r="J6" s="16">
        <v>123</v>
      </c>
      <c r="K6" s="15">
        <v>7.0000000000000007E-2</v>
      </c>
      <c r="L6" s="16">
        <v>96</v>
      </c>
      <c r="M6" s="15">
        <v>0.05</v>
      </c>
      <c r="N6" s="16">
        <v>93</v>
      </c>
      <c r="O6" s="15">
        <v>0.12</v>
      </c>
      <c r="P6" s="16">
        <v>112</v>
      </c>
      <c r="Q6" s="15">
        <v>0.13</v>
      </c>
      <c r="R6" s="16">
        <v>86</v>
      </c>
      <c r="S6" s="15">
        <v>0.1</v>
      </c>
      <c r="T6" s="16">
        <v>105</v>
      </c>
      <c r="U6" s="15">
        <v>0.14000000000000001</v>
      </c>
      <c r="V6" s="16">
        <v>132</v>
      </c>
    </row>
    <row r="7" spans="1:22" ht="15.75" thickBot="1" x14ac:dyDescent="0.3">
      <c r="A7" s="6" t="s">
        <v>97</v>
      </c>
      <c r="B7" s="9" t="str">
        <f>HYPERLINK("#u50820000i!a1","Hoved institution")</f>
        <v>Hoved institution</v>
      </c>
      <c r="C7" s="10">
        <v>0.2</v>
      </c>
      <c r="D7" s="11">
        <v>832</v>
      </c>
      <c r="E7" s="10">
        <v>0.2</v>
      </c>
      <c r="F7" s="11">
        <v>1001</v>
      </c>
      <c r="G7" s="10">
        <v>0.17</v>
      </c>
      <c r="H7" s="11">
        <v>707</v>
      </c>
      <c r="I7" s="10">
        <v>0.1</v>
      </c>
      <c r="J7" s="11">
        <v>520</v>
      </c>
      <c r="K7" s="10">
        <v>0.12</v>
      </c>
      <c r="L7" s="11">
        <v>466</v>
      </c>
      <c r="M7" s="10">
        <v>7.0000000000000007E-2</v>
      </c>
      <c r="N7" s="11">
        <v>517</v>
      </c>
      <c r="O7" s="10">
        <v>0.11</v>
      </c>
      <c r="P7" s="11">
        <v>557</v>
      </c>
      <c r="Q7" s="10">
        <v>0.14000000000000001</v>
      </c>
      <c r="R7" s="11">
        <v>602</v>
      </c>
      <c r="S7" s="10">
        <v>0.14000000000000001</v>
      </c>
      <c r="T7" s="11">
        <v>732</v>
      </c>
      <c r="U7" s="10">
        <v>0.13</v>
      </c>
      <c r="V7" s="11">
        <v>825</v>
      </c>
    </row>
  </sheetData>
  <sortState ref="A5:V7">
    <sortCondition ref="A1"/>
  </sortState>
  <pageMargins left="0.7" right="0.7" top="0.75" bottom="0.75" header="0.3" footer="0.3"/>
</worksheet>
</file>

<file path=xl/worksheets/sheet4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HYPERLINK("#u213!a1","Tilbage til Fysio og ergo, MVU")</f>
        <v>Tilbage til Fysio og ergo, MVU</v>
      </c>
    </row>
    <row r="2" spans="1:21" ht="15.75" thickBot="1" x14ac:dyDescent="0.3">
      <c r="A2" s="1" t="s">
        <v>129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0.05</v>
      </c>
      <c r="C5" s="13">
        <v>40</v>
      </c>
      <c r="D5" s="12">
        <v>0.08</v>
      </c>
      <c r="E5" s="13">
        <v>73</v>
      </c>
      <c r="F5" s="12">
        <v>0.08</v>
      </c>
      <c r="G5" s="13">
        <v>80</v>
      </c>
      <c r="H5" s="12">
        <v>0.05</v>
      </c>
      <c r="I5" s="13">
        <v>81</v>
      </c>
      <c r="J5" s="12">
        <v>0.02</v>
      </c>
      <c r="K5" s="13">
        <v>58</v>
      </c>
      <c r="L5" s="12">
        <v>0.01</v>
      </c>
      <c r="M5" s="13">
        <v>74</v>
      </c>
      <c r="N5" s="12">
        <v>0.01</v>
      </c>
      <c r="O5" s="13">
        <v>78</v>
      </c>
      <c r="P5" s="12">
        <v>0.04</v>
      </c>
      <c r="Q5" s="13">
        <v>73</v>
      </c>
      <c r="R5" s="12">
        <v>0.05</v>
      </c>
      <c r="S5" s="13">
        <v>82</v>
      </c>
      <c r="T5" s="12">
        <v>0.12</v>
      </c>
      <c r="U5" s="13">
        <v>73</v>
      </c>
    </row>
    <row r="6" spans="1:21" x14ac:dyDescent="0.25">
      <c r="A6" t="s">
        <v>32</v>
      </c>
      <c r="B6" s="12">
        <v>0.06</v>
      </c>
      <c r="C6" s="13">
        <v>64</v>
      </c>
      <c r="D6" s="12">
        <v>0.08</v>
      </c>
      <c r="E6" s="13">
        <v>127</v>
      </c>
      <c r="F6" s="12">
        <v>0.05</v>
      </c>
      <c r="G6" s="13">
        <v>120</v>
      </c>
      <c r="H6" s="12">
        <v>0.03</v>
      </c>
      <c r="I6" s="13">
        <v>119</v>
      </c>
      <c r="J6" s="12">
        <v>0.01</v>
      </c>
      <c r="K6" s="13">
        <v>108</v>
      </c>
      <c r="L6" s="12">
        <v>0</v>
      </c>
      <c r="M6" s="13">
        <v>124</v>
      </c>
      <c r="N6" s="12">
        <v>0</v>
      </c>
      <c r="O6" s="13">
        <v>141</v>
      </c>
      <c r="P6" s="12">
        <v>0.02</v>
      </c>
      <c r="Q6" s="13">
        <v>115</v>
      </c>
      <c r="R6" s="12">
        <v>0.04</v>
      </c>
      <c r="S6" s="13">
        <v>120</v>
      </c>
      <c r="T6" s="12">
        <v>0.05</v>
      </c>
      <c r="U6" s="13">
        <v>134</v>
      </c>
    </row>
    <row r="7" spans="1:21" x14ac:dyDescent="0.25">
      <c r="A7" t="s">
        <v>33</v>
      </c>
      <c r="B7" s="12">
        <v>0.04</v>
      </c>
      <c r="C7" s="13">
        <v>24</v>
      </c>
      <c r="D7" s="12">
        <v>0.03</v>
      </c>
      <c r="E7" s="13">
        <v>44</v>
      </c>
      <c r="F7" s="12">
        <v>0.02</v>
      </c>
      <c r="G7" s="13">
        <v>53</v>
      </c>
      <c r="H7" s="12">
        <v>0.03</v>
      </c>
      <c r="I7" s="13">
        <v>51</v>
      </c>
      <c r="J7" s="12">
        <v>0.01</v>
      </c>
      <c r="K7" s="13">
        <v>106</v>
      </c>
      <c r="L7" s="13"/>
      <c r="M7" s="13"/>
      <c r="N7" s="12">
        <v>0.01</v>
      </c>
      <c r="O7" s="13">
        <v>59</v>
      </c>
      <c r="P7" s="12">
        <v>0.01</v>
      </c>
      <c r="Q7" s="13">
        <v>55</v>
      </c>
      <c r="R7" s="12">
        <v>0.04</v>
      </c>
      <c r="S7" s="13">
        <v>65</v>
      </c>
      <c r="T7" s="12">
        <v>0.04</v>
      </c>
      <c r="U7" s="13">
        <v>49</v>
      </c>
    </row>
    <row r="8" spans="1:21" x14ac:dyDescent="0.25">
      <c r="A8" t="s">
        <v>34</v>
      </c>
      <c r="B8" s="12">
        <v>7.0000000000000007E-2</v>
      </c>
      <c r="C8" s="13">
        <v>20</v>
      </c>
      <c r="D8" s="12">
        <v>0.08</v>
      </c>
      <c r="E8" s="13">
        <v>73</v>
      </c>
      <c r="F8" s="12">
        <v>0.05</v>
      </c>
      <c r="G8" s="13">
        <v>59</v>
      </c>
      <c r="H8" s="12">
        <v>0.02</v>
      </c>
      <c r="I8" s="13">
        <v>59</v>
      </c>
      <c r="J8" s="12">
        <v>0.01</v>
      </c>
      <c r="K8" s="13">
        <v>62</v>
      </c>
      <c r="L8" s="12">
        <v>0</v>
      </c>
      <c r="M8" s="13">
        <v>55</v>
      </c>
      <c r="N8" s="12">
        <v>0.01</v>
      </c>
      <c r="O8" s="13">
        <v>63</v>
      </c>
      <c r="P8" s="12">
        <v>0</v>
      </c>
      <c r="Q8" s="13">
        <v>60</v>
      </c>
      <c r="R8" s="12">
        <v>0.06</v>
      </c>
      <c r="S8" s="13">
        <v>63</v>
      </c>
      <c r="T8" s="12">
        <v>0.05</v>
      </c>
      <c r="U8" s="13">
        <v>79</v>
      </c>
    </row>
    <row r="9" spans="1:21" x14ac:dyDescent="0.25">
      <c r="A9" t="s">
        <v>35</v>
      </c>
      <c r="B9" s="12">
        <v>0.04</v>
      </c>
      <c r="C9" s="13">
        <v>22</v>
      </c>
      <c r="D9" s="12">
        <v>0.03</v>
      </c>
      <c r="E9" s="13">
        <v>26</v>
      </c>
      <c r="F9" s="12">
        <v>0.01</v>
      </c>
      <c r="G9" s="13">
        <v>27</v>
      </c>
      <c r="H9" s="12">
        <v>0.02</v>
      </c>
      <c r="I9" s="13">
        <v>23</v>
      </c>
      <c r="J9" s="12">
        <v>0</v>
      </c>
      <c r="K9" s="13">
        <v>25</v>
      </c>
      <c r="L9" s="12">
        <v>0</v>
      </c>
      <c r="M9" s="13">
        <v>25</v>
      </c>
      <c r="N9" s="12">
        <v>0.02</v>
      </c>
      <c r="O9" s="13">
        <v>28</v>
      </c>
      <c r="P9" s="12">
        <v>0</v>
      </c>
      <c r="Q9" s="13">
        <v>25</v>
      </c>
      <c r="R9" s="12">
        <v>0.03</v>
      </c>
      <c r="S9" s="13">
        <v>29</v>
      </c>
      <c r="T9" s="12">
        <v>0.04</v>
      </c>
      <c r="U9" s="13">
        <v>32</v>
      </c>
    </row>
    <row r="10" spans="1:21" x14ac:dyDescent="0.25">
      <c r="A10" t="s">
        <v>36</v>
      </c>
      <c r="B10" s="12">
        <v>0.02</v>
      </c>
      <c r="C10" s="13">
        <v>30</v>
      </c>
      <c r="D10" s="12">
        <v>0.06</v>
      </c>
      <c r="E10" s="13">
        <v>58</v>
      </c>
      <c r="F10" s="12">
        <v>0.04</v>
      </c>
      <c r="G10" s="13">
        <v>64</v>
      </c>
      <c r="H10" s="12">
        <v>0.06</v>
      </c>
      <c r="I10" s="13">
        <v>58</v>
      </c>
      <c r="J10" s="12">
        <v>0.05</v>
      </c>
      <c r="K10" s="13">
        <v>65</v>
      </c>
      <c r="L10" s="12">
        <v>0.01</v>
      </c>
      <c r="M10" s="13">
        <v>53</v>
      </c>
      <c r="N10" s="12">
        <v>0.01</v>
      </c>
      <c r="O10" s="13">
        <v>57</v>
      </c>
      <c r="P10" s="12">
        <v>0.02</v>
      </c>
      <c r="Q10" s="13">
        <v>60</v>
      </c>
      <c r="R10" s="12">
        <v>0.03</v>
      </c>
      <c r="S10" s="13">
        <v>61</v>
      </c>
      <c r="T10" s="12">
        <v>0.05</v>
      </c>
      <c r="U10" s="13">
        <v>73</v>
      </c>
    </row>
    <row r="11" spans="1:21" ht="15.75" thickBot="1" x14ac:dyDescent="0.3">
      <c r="A11" s="6" t="s">
        <v>37</v>
      </c>
      <c r="B11" s="10">
        <v>0.08</v>
      </c>
      <c r="C11" s="11">
        <v>77</v>
      </c>
      <c r="D11" s="10">
        <v>0.11</v>
      </c>
      <c r="E11" s="11">
        <v>138</v>
      </c>
      <c r="F11" s="10">
        <v>7.0000000000000007E-2</v>
      </c>
      <c r="G11" s="11">
        <v>138</v>
      </c>
      <c r="H11" s="10">
        <v>0.06</v>
      </c>
      <c r="I11" s="11">
        <v>141</v>
      </c>
      <c r="J11" s="10">
        <v>0.03</v>
      </c>
      <c r="K11" s="11">
        <v>135</v>
      </c>
      <c r="L11" s="10">
        <v>0.01</v>
      </c>
      <c r="M11" s="11">
        <v>119</v>
      </c>
      <c r="N11" s="10">
        <v>0.02</v>
      </c>
      <c r="O11" s="11">
        <v>132</v>
      </c>
      <c r="P11" s="10">
        <v>0.05</v>
      </c>
      <c r="Q11" s="11">
        <v>134</v>
      </c>
      <c r="R11" s="10">
        <v>0.06</v>
      </c>
      <c r="S11" s="11">
        <v>139</v>
      </c>
      <c r="T11" s="10">
        <v>0.08</v>
      </c>
      <c r="U11" s="11">
        <v>138</v>
      </c>
    </row>
  </sheetData>
  <sortState ref="A5:U11">
    <sortCondition ref="A1"/>
  </sortState>
  <pageMargins left="0.7" right="0.7" top="0.75" bottom="0.75" header="0.3" footer="0.3"/>
</worksheet>
</file>

<file path=xl/worksheets/sheet4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RowHeight="15" x14ac:dyDescent="0.25"/>
  <cols>
    <col min="1" max="1" width="41.140625" bestFit="1" customWidth="1"/>
    <col min="6" max="6" width="5" bestFit="1" customWidth="1"/>
    <col min="7" max="7" width="2.42578125" bestFit="1" customWidth="1"/>
    <col min="8" max="8" width="5" bestFit="1" customWidth="1"/>
    <col min="9" max="9" width="3" bestFit="1" customWidth="1"/>
  </cols>
  <sheetData>
    <row r="1" spans="1:9" x14ac:dyDescent="0.25">
      <c r="A1" s="2" t="str">
        <f>HYPERLINK("#u210!a1","Tilbage til Forvaltning og samfund, MVU")</f>
        <v>Tilbage til Forvaltning og samfund, MVU</v>
      </c>
    </row>
    <row r="2" spans="1:9" ht="15.75" thickBot="1" x14ac:dyDescent="0.3">
      <c r="A2" s="1" t="s">
        <v>128</v>
      </c>
      <c r="B2" s="1"/>
    </row>
    <row r="3" spans="1:9" x14ac:dyDescent="0.25">
      <c r="A3" s="3"/>
      <c r="B3" s="7"/>
      <c r="C3" s="7"/>
      <c r="D3" s="7"/>
      <c r="E3" s="7"/>
      <c r="F3" s="7">
        <v>2004</v>
      </c>
      <c r="G3" s="7"/>
      <c r="H3" s="7">
        <v>2005</v>
      </c>
      <c r="I3" s="7"/>
    </row>
    <row r="4" spans="1:9" x14ac:dyDescent="0.25">
      <c r="A4" s="4"/>
      <c r="B4" s="8"/>
      <c r="C4" s="8"/>
      <c r="D4" s="8"/>
      <c r="E4" s="8"/>
      <c r="F4" s="8" t="s">
        <v>1</v>
      </c>
      <c r="G4" s="8" t="s">
        <v>2</v>
      </c>
      <c r="H4" s="8" t="s">
        <v>1</v>
      </c>
      <c r="I4" s="8" t="s">
        <v>2</v>
      </c>
    </row>
    <row r="5" spans="1:9" ht="15.75" thickBot="1" x14ac:dyDescent="0.3">
      <c r="A5" s="6" t="s">
        <v>37</v>
      </c>
      <c r="B5" s="11"/>
      <c r="C5" s="11"/>
      <c r="D5" s="11"/>
      <c r="E5" s="11"/>
      <c r="F5" s="11" t="s">
        <v>6</v>
      </c>
      <c r="G5" s="11" t="s">
        <v>6</v>
      </c>
      <c r="H5" s="10">
        <v>0.08</v>
      </c>
      <c r="I5" s="11">
        <v>14</v>
      </c>
    </row>
  </sheetData>
  <sortState ref="A5:I5">
    <sortCondition ref="A1"/>
  </sortState>
  <pageMargins left="0.7" right="0.7" top="0.75" bottom="0.75" header="0.3" footer="0.3"/>
</worksheet>
</file>

<file path=xl/worksheets/sheet4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6.28515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HYPERLINK("#u210!a1","Tilbage til Forvaltning og samfund, MVU")</f>
        <v>Tilbage til Forvaltning og samfund, MVU</v>
      </c>
    </row>
    <row r="2" spans="1:21" ht="15.75" thickBot="1" x14ac:dyDescent="0.3">
      <c r="A2" s="1" t="s">
        <v>127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0.04</v>
      </c>
      <c r="C5" s="13">
        <v>134</v>
      </c>
      <c r="D5" s="12">
        <v>7.0000000000000007E-2</v>
      </c>
      <c r="E5" s="13">
        <v>163</v>
      </c>
      <c r="F5" s="12">
        <v>7.0000000000000007E-2</v>
      </c>
      <c r="G5" s="13">
        <v>109</v>
      </c>
      <c r="H5" s="12">
        <v>0.02</v>
      </c>
      <c r="I5" s="13">
        <v>126</v>
      </c>
      <c r="J5" s="12">
        <v>0.02</v>
      </c>
      <c r="K5" s="13">
        <v>175</v>
      </c>
      <c r="L5" s="12">
        <v>0.01</v>
      </c>
      <c r="M5" s="13">
        <v>88</v>
      </c>
      <c r="N5" s="12">
        <v>0.01</v>
      </c>
      <c r="O5" s="13">
        <v>144</v>
      </c>
      <c r="P5" s="12">
        <v>0.03</v>
      </c>
      <c r="Q5" s="13">
        <v>145</v>
      </c>
      <c r="R5" s="12">
        <v>0.05</v>
      </c>
      <c r="S5" s="13">
        <v>158</v>
      </c>
      <c r="T5" s="12">
        <v>0.13</v>
      </c>
      <c r="U5" s="13">
        <v>160</v>
      </c>
    </row>
    <row r="6" spans="1:21" x14ac:dyDescent="0.25">
      <c r="A6" t="s">
        <v>32</v>
      </c>
      <c r="B6" s="12">
        <v>0.02</v>
      </c>
      <c r="C6" s="13">
        <v>194</v>
      </c>
      <c r="D6" s="12">
        <v>0.03</v>
      </c>
      <c r="E6" s="13">
        <v>213</v>
      </c>
      <c r="F6" s="12">
        <v>0.02</v>
      </c>
      <c r="G6" s="13">
        <v>124</v>
      </c>
      <c r="H6" s="12">
        <v>0.01</v>
      </c>
      <c r="I6" s="13">
        <v>159</v>
      </c>
      <c r="J6" s="12">
        <v>0.01</v>
      </c>
      <c r="K6" s="13">
        <v>171</v>
      </c>
      <c r="L6" s="12">
        <v>0.01</v>
      </c>
      <c r="M6" s="13">
        <v>216</v>
      </c>
      <c r="N6" s="12">
        <v>0.02</v>
      </c>
      <c r="O6" s="13">
        <v>239</v>
      </c>
      <c r="P6" s="12">
        <v>0.03</v>
      </c>
      <c r="Q6" s="13">
        <v>222</v>
      </c>
      <c r="R6" s="12">
        <v>0.04</v>
      </c>
      <c r="S6" s="13">
        <v>257</v>
      </c>
      <c r="T6" s="12">
        <v>7.0000000000000007E-2</v>
      </c>
      <c r="U6" s="13">
        <v>257</v>
      </c>
    </row>
    <row r="7" spans="1:21" x14ac:dyDescent="0.25">
      <c r="A7" t="s">
        <v>33</v>
      </c>
      <c r="B7" s="13"/>
      <c r="C7" s="13"/>
      <c r="D7" s="13"/>
      <c r="E7" s="13"/>
      <c r="F7" s="13"/>
      <c r="G7" s="13"/>
      <c r="H7" s="13"/>
      <c r="I7" s="13"/>
      <c r="J7" s="13"/>
      <c r="K7" s="13"/>
      <c r="L7" s="13"/>
      <c r="M7" s="13"/>
      <c r="N7" s="12">
        <v>0.04</v>
      </c>
      <c r="O7" s="13">
        <v>29</v>
      </c>
      <c r="P7" s="12">
        <v>0</v>
      </c>
      <c r="Q7" s="13">
        <v>50</v>
      </c>
      <c r="R7" s="12">
        <v>0.04</v>
      </c>
      <c r="S7" s="13">
        <v>24</v>
      </c>
      <c r="T7" s="12">
        <v>0.05</v>
      </c>
      <c r="U7" s="13">
        <v>40</v>
      </c>
    </row>
    <row r="8" spans="1:21" x14ac:dyDescent="0.25">
      <c r="A8" t="s">
        <v>34</v>
      </c>
      <c r="B8" s="12">
        <v>0.08</v>
      </c>
      <c r="C8" s="13">
        <v>97</v>
      </c>
      <c r="D8" s="12">
        <v>0.06</v>
      </c>
      <c r="E8" s="13">
        <v>87</v>
      </c>
      <c r="F8" s="12">
        <v>0.04</v>
      </c>
      <c r="G8" s="13">
        <v>82</v>
      </c>
      <c r="H8" s="12">
        <v>0.02</v>
      </c>
      <c r="I8" s="13">
        <v>73</v>
      </c>
      <c r="J8" s="12">
        <v>0.01</v>
      </c>
      <c r="K8" s="13">
        <v>85</v>
      </c>
      <c r="L8" s="12">
        <v>0</v>
      </c>
      <c r="M8" s="13">
        <v>87</v>
      </c>
      <c r="N8" s="12">
        <v>0.02</v>
      </c>
      <c r="O8" s="13">
        <v>114</v>
      </c>
      <c r="P8" s="12">
        <v>0.04</v>
      </c>
      <c r="Q8" s="13">
        <v>77</v>
      </c>
      <c r="R8" s="12">
        <v>0.06</v>
      </c>
      <c r="S8" s="13">
        <v>80</v>
      </c>
      <c r="T8" s="12">
        <v>0.12</v>
      </c>
      <c r="U8" s="13">
        <v>86</v>
      </c>
    </row>
    <row r="9" spans="1:21" x14ac:dyDescent="0.25">
      <c r="A9" s="14" t="s">
        <v>37</v>
      </c>
      <c r="B9" s="15">
        <v>0.08</v>
      </c>
      <c r="C9" s="16">
        <v>158</v>
      </c>
      <c r="D9" s="15">
        <v>0.08</v>
      </c>
      <c r="E9" s="16">
        <v>168</v>
      </c>
      <c r="F9" s="15">
        <v>0.08</v>
      </c>
      <c r="G9" s="16">
        <v>104</v>
      </c>
      <c r="H9" s="15">
        <v>0.03</v>
      </c>
      <c r="I9" s="16">
        <v>114</v>
      </c>
      <c r="J9" s="15">
        <v>0.02</v>
      </c>
      <c r="K9" s="16">
        <v>140</v>
      </c>
      <c r="L9" s="15">
        <v>0.01</v>
      </c>
      <c r="M9" s="16">
        <v>156</v>
      </c>
      <c r="N9" s="15">
        <v>0.02</v>
      </c>
      <c r="O9" s="16">
        <v>186</v>
      </c>
      <c r="P9" s="15">
        <v>0.03</v>
      </c>
      <c r="Q9" s="16">
        <v>209</v>
      </c>
      <c r="R9" s="15">
        <v>7.0000000000000007E-2</v>
      </c>
      <c r="S9" s="16">
        <v>221</v>
      </c>
      <c r="T9" s="15">
        <v>0.06</v>
      </c>
      <c r="U9" s="16">
        <v>217</v>
      </c>
    </row>
    <row r="10" spans="1:21" ht="15.75" thickBot="1" x14ac:dyDescent="0.3">
      <c r="A10" s="6" t="s">
        <v>4</v>
      </c>
      <c r="B10" s="10">
        <v>0.04</v>
      </c>
      <c r="C10" s="11">
        <v>72</v>
      </c>
      <c r="D10" s="10">
        <v>0.03</v>
      </c>
      <c r="E10" s="11">
        <v>72</v>
      </c>
      <c r="F10" s="10">
        <v>7.0000000000000007E-2</v>
      </c>
      <c r="G10" s="11">
        <v>29</v>
      </c>
      <c r="H10" s="10">
        <v>0.03</v>
      </c>
      <c r="I10" s="11">
        <v>37</v>
      </c>
      <c r="J10" s="10">
        <v>0</v>
      </c>
      <c r="K10" s="11">
        <v>66</v>
      </c>
      <c r="L10" s="10">
        <v>0.02</v>
      </c>
      <c r="M10" s="11">
        <v>58</v>
      </c>
      <c r="N10" s="10">
        <v>0</v>
      </c>
      <c r="O10" s="11">
        <v>81</v>
      </c>
      <c r="P10" s="10">
        <v>0.01</v>
      </c>
      <c r="Q10" s="11">
        <v>72</v>
      </c>
      <c r="R10" s="10">
        <v>0.04</v>
      </c>
      <c r="S10" s="11">
        <v>80</v>
      </c>
      <c r="T10" s="10">
        <v>7.0000000000000007E-2</v>
      </c>
      <c r="U10" s="11">
        <v>86</v>
      </c>
    </row>
  </sheetData>
  <sortState ref="A5:U10">
    <sortCondition ref="A1"/>
  </sortState>
  <pageMargins left="0.7" right="0.7" top="0.75" bottom="0.75" header="0.3" footer="0.3"/>
</worksheet>
</file>

<file path=xl/worksheets/sheet4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heetViews>
  <sheetFormatPr defaultRowHeight="15" x14ac:dyDescent="0.25"/>
  <cols>
    <col min="1" max="1" width="46.28515625" bestFit="1" customWidth="1"/>
    <col min="16" max="16" width="5" bestFit="1" customWidth="1"/>
    <col min="17" max="17" width="2.42578125" bestFit="1" customWidth="1"/>
  </cols>
  <sheetData>
    <row r="1" spans="1:17" x14ac:dyDescent="0.25">
      <c r="A1" s="2" t="str">
        <f>HYPERLINK("#u210!a1","Tilbage til Forvaltning og samfund, MVU")</f>
        <v>Tilbage til Forvaltning og samfund, MVU</v>
      </c>
    </row>
    <row r="2" spans="1:17" ht="15.75" thickBot="1" x14ac:dyDescent="0.3">
      <c r="A2" s="1" t="s">
        <v>126</v>
      </c>
      <c r="B2" s="1"/>
    </row>
    <row r="3" spans="1:17" x14ac:dyDescent="0.25">
      <c r="A3" s="3"/>
      <c r="B3" s="7"/>
      <c r="C3" s="7"/>
      <c r="D3" s="7"/>
      <c r="E3" s="7"/>
      <c r="F3" s="7"/>
      <c r="G3" s="7"/>
      <c r="H3" s="7"/>
      <c r="I3" s="7"/>
      <c r="J3" s="7"/>
      <c r="K3" s="7"/>
      <c r="L3" s="7"/>
      <c r="M3" s="7"/>
      <c r="N3" s="7"/>
      <c r="O3" s="7"/>
      <c r="P3" s="7">
        <v>2009</v>
      </c>
      <c r="Q3" s="7"/>
    </row>
    <row r="4" spans="1:17" x14ac:dyDescent="0.25">
      <c r="A4" s="4"/>
      <c r="B4" s="8"/>
      <c r="C4" s="8"/>
      <c r="D4" s="8"/>
      <c r="E4" s="8"/>
      <c r="F4" s="8"/>
      <c r="G4" s="8"/>
      <c r="H4" s="8"/>
      <c r="I4" s="8"/>
      <c r="J4" s="8"/>
      <c r="K4" s="8"/>
      <c r="L4" s="8"/>
      <c r="M4" s="8"/>
      <c r="N4" s="8"/>
      <c r="O4" s="8"/>
      <c r="P4" s="8" t="s">
        <v>1</v>
      </c>
      <c r="Q4" s="8" t="s">
        <v>2</v>
      </c>
    </row>
    <row r="5" spans="1:17" ht="15.75" thickBot="1" x14ac:dyDescent="0.3">
      <c r="A5" s="6" t="s">
        <v>32</v>
      </c>
      <c r="B5" s="11"/>
      <c r="C5" s="11"/>
      <c r="D5" s="11"/>
      <c r="E5" s="11"/>
      <c r="F5" s="11"/>
      <c r="G5" s="11"/>
      <c r="H5" s="11"/>
      <c r="I5" s="11"/>
      <c r="J5" s="11"/>
      <c r="K5" s="11"/>
      <c r="L5" s="11"/>
      <c r="M5" s="11"/>
      <c r="N5" s="11"/>
      <c r="O5" s="11"/>
      <c r="P5" s="11" t="s">
        <v>6</v>
      </c>
      <c r="Q5" s="11" t="s">
        <v>6</v>
      </c>
    </row>
  </sheetData>
  <sortState ref="A5:Q5">
    <sortCondition ref="A1"/>
  </sortState>
  <pageMargins left="0.7" right="0.7" top="0.75" bottom="0.75" header="0.3" footer="0.3"/>
</worksheet>
</file>

<file path=xl/worksheets/sheet4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6.28515625" bestFit="1" customWidth="1"/>
    <col min="20" max="20" width="5" bestFit="1" customWidth="1"/>
    <col min="21" max="21" width="3" bestFit="1" customWidth="1"/>
  </cols>
  <sheetData>
    <row r="1" spans="1:21" x14ac:dyDescent="0.25">
      <c r="A1" s="2" t="str">
        <f>HYPERLINK("#u207!a1","Tilbage til Ernæring, MVU")</f>
        <v>Tilbage til Ernæring, MVU</v>
      </c>
    </row>
    <row r="2" spans="1:21" ht="15.75" thickBot="1" x14ac:dyDescent="0.3">
      <c r="A2" s="1" t="s">
        <v>125</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32</v>
      </c>
      <c r="B5" s="11"/>
      <c r="C5" s="11"/>
      <c r="D5" s="11"/>
      <c r="E5" s="11"/>
      <c r="F5" s="11"/>
      <c r="G5" s="11"/>
      <c r="H5" s="11"/>
      <c r="I5" s="11"/>
      <c r="J5" s="11"/>
      <c r="K5" s="11"/>
      <c r="L5" s="11"/>
      <c r="M5" s="11"/>
      <c r="N5" s="11"/>
      <c r="O5" s="11"/>
      <c r="P5" s="11"/>
      <c r="Q5" s="11"/>
      <c r="R5" s="11"/>
      <c r="S5" s="11"/>
      <c r="T5" s="10">
        <v>7.0000000000000007E-2</v>
      </c>
      <c r="U5" s="11">
        <v>38</v>
      </c>
    </row>
  </sheetData>
  <sortState ref="A5:U5">
    <sortCondition ref="A1"/>
  </sortState>
  <pageMargins left="0.7" right="0.7" top="0.75" bottom="0.75" header="0.3" footer="0.3"/>
</worksheet>
</file>

<file path=xl/worksheets/sheet4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6.28515625" bestFit="1" customWidth="1"/>
    <col min="6" max="6" width="5" bestFit="1" customWidth="1"/>
    <col min="7" max="7" width="2.42578125"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HYPERLINK("#u207!a1","Tilbage til Ernæring, MVU")</f>
        <v>Tilbage til Ernæring, MVU</v>
      </c>
    </row>
    <row r="2" spans="1:21" ht="15.75" thickBot="1" x14ac:dyDescent="0.3">
      <c r="A2" s="1" t="s">
        <v>124</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32</v>
      </c>
      <c r="B5" s="13"/>
      <c r="C5" s="13"/>
      <c r="D5" s="13"/>
      <c r="E5" s="13"/>
      <c r="F5" s="13" t="s">
        <v>6</v>
      </c>
      <c r="G5" s="13" t="s">
        <v>6</v>
      </c>
      <c r="H5" s="12">
        <v>0.1</v>
      </c>
      <c r="I5" s="13">
        <v>112</v>
      </c>
      <c r="J5" s="12">
        <v>0.12</v>
      </c>
      <c r="K5" s="13">
        <v>184</v>
      </c>
      <c r="L5" s="12">
        <v>0.05</v>
      </c>
      <c r="M5" s="13">
        <v>118</v>
      </c>
      <c r="N5" s="12">
        <v>0.1</v>
      </c>
      <c r="O5" s="13">
        <v>192</v>
      </c>
      <c r="P5" s="12">
        <v>0.14000000000000001</v>
      </c>
      <c r="Q5" s="13">
        <v>190</v>
      </c>
      <c r="R5" s="12">
        <v>0.14000000000000001</v>
      </c>
      <c r="S5" s="13">
        <v>199</v>
      </c>
      <c r="T5" s="12">
        <v>0.13</v>
      </c>
      <c r="U5" s="13">
        <v>189</v>
      </c>
    </row>
    <row r="6" spans="1:21" x14ac:dyDescent="0.25">
      <c r="A6" t="s">
        <v>33</v>
      </c>
      <c r="B6" s="13"/>
      <c r="C6" s="13"/>
      <c r="D6" s="13"/>
      <c r="E6" s="13"/>
      <c r="F6" s="13" t="s">
        <v>6</v>
      </c>
      <c r="G6" s="13" t="s">
        <v>6</v>
      </c>
      <c r="H6" s="12">
        <v>0.1</v>
      </c>
      <c r="I6" s="13">
        <v>21</v>
      </c>
      <c r="J6" s="12">
        <v>0.08</v>
      </c>
      <c r="K6" s="13">
        <v>69</v>
      </c>
      <c r="L6" s="12">
        <v>0.05</v>
      </c>
      <c r="M6" s="13">
        <v>88</v>
      </c>
      <c r="N6" s="12">
        <v>0.13</v>
      </c>
      <c r="O6" s="13">
        <v>26</v>
      </c>
      <c r="P6" s="12">
        <v>0.11</v>
      </c>
      <c r="Q6" s="13">
        <v>165</v>
      </c>
      <c r="R6" s="12">
        <v>0.19</v>
      </c>
      <c r="S6" s="13">
        <v>134</v>
      </c>
      <c r="T6" s="12">
        <v>0.19</v>
      </c>
      <c r="U6" s="13">
        <v>125</v>
      </c>
    </row>
    <row r="7" spans="1:21" x14ac:dyDescent="0.25">
      <c r="A7" t="s">
        <v>34</v>
      </c>
      <c r="B7" s="13"/>
      <c r="C7" s="13"/>
      <c r="D7" s="13"/>
      <c r="E7" s="13"/>
      <c r="F7" s="13"/>
      <c r="G7" s="13"/>
      <c r="H7" s="13"/>
      <c r="I7" s="13"/>
      <c r="J7" s="13"/>
      <c r="K7" s="13"/>
      <c r="L7" s="13"/>
      <c r="M7" s="13"/>
      <c r="N7" s="13"/>
      <c r="O7" s="13"/>
      <c r="P7" s="12">
        <v>0.13</v>
      </c>
      <c r="Q7" s="13">
        <v>25</v>
      </c>
      <c r="R7" s="12">
        <v>0.18</v>
      </c>
      <c r="S7" s="13">
        <v>34</v>
      </c>
      <c r="T7" s="12">
        <v>0.21</v>
      </c>
      <c r="U7" s="13">
        <v>27</v>
      </c>
    </row>
    <row r="8" spans="1:21" ht="15.75" thickBot="1" x14ac:dyDescent="0.3">
      <c r="A8" s="6" t="s">
        <v>37</v>
      </c>
      <c r="B8" s="11"/>
      <c r="C8" s="11"/>
      <c r="D8" s="11"/>
      <c r="E8" s="11"/>
      <c r="F8" s="11"/>
      <c r="G8" s="11"/>
      <c r="H8" s="11"/>
      <c r="I8" s="11"/>
      <c r="J8" s="10">
        <v>0.14000000000000001</v>
      </c>
      <c r="K8" s="11">
        <v>46</v>
      </c>
      <c r="L8" s="10">
        <v>7.0000000000000007E-2</v>
      </c>
      <c r="M8" s="11">
        <v>60</v>
      </c>
      <c r="N8" s="10">
        <v>0.08</v>
      </c>
      <c r="O8" s="11">
        <v>54</v>
      </c>
      <c r="P8" s="10">
        <v>0.09</v>
      </c>
      <c r="Q8" s="11">
        <v>62</v>
      </c>
      <c r="R8" s="10">
        <v>0.11</v>
      </c>
      <c r="S8" s="11">
        <v>51</v>
      </c>
      <c r="T8" s="10">
        <v>0.17</v>
      </c>
      <c r="U8" s="11">
        <v>69</v>
      </c>
    </row>
  </sheetData>
  <sortState ref="A5:U8">
    <sortCondition ref="A1"/>
  </sortState>
  <pageMargins left="0.7" right="0.7" top="0.75" bottom="0.75" header="0.3" footer="0.3"/>
</worksheet>
</file>

<file path=xl/worksheets/sheet4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2.42578125" bestFit="1" customWidth="1"/>
  </cols>
  <sheetData>
    <row r="1" spans="1:13" x14ac:dyDescent="0.25">
      <c r="A1" s="2" t="str">
        <f>HYPERLINK("#u207!a1","Tilbage til Ernæring, MVU")</f>
        <v>Tilbage til Ernæring, MVU</v>
      </c>
    </row>
    <row r="2" spans="1:13" ht="15.75" thickBot="1" x14ac:dyDescent="0.3">
      <c r="A2" s="1" t="s">
        <v>123</v>
      </c>
      <c r="B2" s="1"/>
    </row>
    <row r="3" spans="1:13" x14ac:dyDescent="0.25">
      <c r="A3" s="3"/>
      <c r="B3" s="7">
        <v>2002</v>
      </c>
      <c r="C3" s="7"/>
      <c r="D3" s="7">
        <v>2003</v>
      </c>
      <c r="E3" s="7"/>
      <c r="F3" s="7">
        <v>2004</v>
      </c>
      <c r="G3" s="7"/>
      <c r="H3" s="7">
        <v>2005</v>
      </c>
      <c r="I3" s="7"/>
      <c r="J3" s="7">
        <v>2006</v>
      </c>
      <c r="K3" s="7"/>
      <c r="L3" s="7">
        <v>2007</v>
      </c>
      <c r="M3" s="7"/>
    </row>
    <row r="4" spans="1:13" x14ac:dyDescent="0.25">
      <c r="A4" s="4"/>
      <c r="B4" s="8" t="s">
        <v>1</v>
      </c>
      <c r="C4" s="8" t="s">
        <v>2</v>
      </c>
      <c r="D4" s="8" t="s">
        <v>1</v>
      </c>
      <c r="E4" s="8" t="s">
        <v>2</v>
      </c>
      <c r="F4" s="8" t="s">
        <v>1</v>
      </c>
      <c r="G4" s="8" t="s">
        <v>2</v>
      </c>
      <c r="H4" s="8" t="s">
        <v>1</v>
      </c>
      <c r="I4" s="8" t="s">
        <v>2</v>
      </c>
      <c r="J4" s="8" t="s">
        <v>1</v>
      </c>
      <c r="K4" s="8" t="s">
        <v>2</v>
      </c>
      <c r="L4" s="8" t="s">
        <v>1</v>
      </c>
      <c r="M4" s="8" t="s">
        <v>2</v>
      </c>
    </row>
    <row r="5" spans="1:13" x14ac:dyDescent="0.25">
      <c r="A5" t="s">
        <v>32</v>
      </c>
      <c r="B5" s="12">
        <v>0.23</v>
      </c>
      <c r="C5" s="13">
        <v>60</v>
      </c>
      <c r="D5" s="12">
        <v>0.14000000000000001</v>
      </c>
      <c r="E5" s="13">
        <v>90</v>
      </c>
      <c r="F5" s="12">
        <v>0.13</v>
      </c>
      <c r="G5" s="13">
        <v>51</v>
      </c>
      <c r="H5" s="13"/>
      <c r="I5" s="13"/>
      <c r="J5" s="13"/>
      <c r="K5" s="13"/>
      <c r="L5" s="13"/>
      <c r="M5" s="13"/>
    </row>
    <row r="6" spans="1:13" ht="15.75" thickBot="1" x14ac:dyDescent="0.3">
      <c r="A6" s="6" t="s">
        <v>33</v>
      </c>
      <c r="B6" s="10">
        <v>0.2</v>
      </c>
      <c r="C6" s="11">
        <v>67</v>
      </c>
      <c r="D6" s="10">
        <v>0.16</v>
      </c>
      <c r="E6" s="11">
        <v>54</v>
      </c>
      <c r="F6" s="10">
        <v>0.16</v>
      </c>
      <c r="G6" s="11">
        <v>52</v>
      </c>
      <c r="H6" s="10">
        <v>0.21</v>
      </c>
      <c r="I6" s="11">
        <v>44</v>
      </c>
      <c r="J6" s="11" t="s">
        <v>6</v>
      </c>
      <c r="K6" s="11" t="s">
        <v>6</v>
      </c>
      <c r="L6" s="11" t="s">
        <v>6</v>
      </c>
      <c r="M6" s="11" t="s">
        <v>6</v>
      </c>
    </row>
  </sheetData>
  <sortState ref="A5:M6">
    <sortCondition ref="A1"/>
  </sortState>
  <pageMargins left="0.7" right="0.7" top="0.75" bottom="0.75" header="0.3" footer="0.3"/>
</worksheet>
</file>

<file path=xl/worksheets/sheet4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3.42578125" bestFit="1" customWidth="1"/>
    <col min="20" max="20" width="5" bestFit="1" customWidth="1"/>
    <col min="21" max="21" width="4" bestFit="1" customWidth="1"/>
  </cols>
  <sheetData>
    <row r="1" spans="1:21" x14ac:dyDescent="0.25">
      <c r="A1" s="2" t="str">
        <f>HYPERLINK("#u205!a1","Tilbage til Design, MVU")</f>
        <v>Tilbage til Design, MVU</v>
      </c>
    </row>
    <row r="2" spans="1:21" ht="15.75" thickBot="1" x14ac:dyDescent="0.3">
      <c r="A2" s="1" t="s">
        <v>122</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26</v>
      </c>
      <c r="B5" s="11"/>
      <c r="C5" s="11"/>
      <c r="D5" s="11"/>
      <c r="E5" s="11"/>
      <c r="F5" s="11"/>
      <c r="G5" s="11"/>
      <c r="H5" s="11"/>
      <c r="I5" s="11"/>
      <c r="J5" s="11"/>
      <c r="K5" s="11"/>
      <c r="L5" s="11"/>
      <c r="M5" s="11"/>
      <c r="N5" s="11"/>
      <c r="O5" s="11"/>
      <c r="P5" s="11"/>
      <c r="Q5" s="11"/>
      <c r="R5" s="11"/>
      <c r="S5" s="11"/>
      <c r="T5" s="10">
        <v>0.22</v>
      </c>
      <c r="U5" s="11">
        <v>112</v>
      </c>
    </row>
  </sheetData>
  <sortState ref="A5:U5">
    <sortCondition ref="A1"/>
  </sortState>
  <pageMargins left="0.7" right="0.7" top="0.75" bottom="0.75" header="0.3" footer="0.3"/>
</worksheet>
</file>

<file path=xl/worksheets/sheet4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HYPERLINK("#u205!a1","Tilbage til Design, MVU")</f>
        <v>Tilbage til Design, MVU</v>
      </c>
    </row>
    <row r="2" spans="1:21" ht="15.75" thickBot="1" x14ac:dyDescent="0.3">
      <c r="A2" s="1" t="s">
        <v>121</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37</v>
      </c>
      <c r="B5" s="11"/>
      <c r="C5" s="11"/>
      <c r="D5" s="11"/>
      <c r="E5" s="11"/>
      <c r="F5" s="10">
        <v>0.13</v>
      </c>
      <c r="G5" s="11">
        <v>30</v>
      </c>
      <c r="H5" s="10">
        <v>0.12</v>
      </c>
      <c r="I5" s="11">
        <v>38</v>
      </c>
      <c r="J5" s="11" t="s">
        <v>6</v>
      </c>
      <c r="K5" s="11" t="s">
        <v>6</v>
      </c>
      <c r="L5" s="10">
        <v>0.04</v>
      </c>
      <c r="M5" s="11">
        <v>64</v>
      </c>
      <c r="N5" s="10">
        <v>0.18</v>
      </c>
      <c r="O5" s="11">
        <v>60</v>
      </c>
      <c r="P5" s="10">
        <v>0.39</v>
      </c>
      <c r="Q5" s="11">
        <v>56</v>
      </c>
      <c r="R5" s="10">
        <v>0.24</v>
      </c>
      <c r="S5" s="11">
        <v>60</v>
      </c>
      <c r="T5" s="10">
        <v>0.21</v>
      </c>
      <c r="U5" s="11">
        <v>91</v>
      </c>
    </row>
  </sheetData>
  <sortState ref="A5:U5">
    <sortCondition ref="A1"/>
  </sortState>
  <pageMargins left="0.7" right="0.7" top="0.75" bottom="0.75" header="0.3" footer="0.3"/>
</worksheet>
</file>

<file path=xl/worksheets/sheet4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31.5703125" bestFit="1" customWidth="1"/>
    <col min="8" max="8" width="5" bestFit="1" customWidth="1"/>
    <col min="9" max="9" width="2.42578125"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HYPERLINK("#u148!a1","Tilbage til Øvrige, KVU")</f>
        <v>Tilbage til Øvrige, KVU</v>
      </c>
    </row>
    <row r="2" spans="1:21" ht="15.75" thickBot="1" x14ac:dyDescent="0.3">
      <c r="A2" s="1" t="s">
        <v>120</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29</v>
      </c>
      <c r="B5" s="11"/>
      <c r="C5" s="11"/>
      <c r="D5" s="11"/>
      <c r="E5" s="11"/>
      <c r="F5" s="11"/>
      <c r="G5" s="11"/>
      <c r="H5" s="11" t="s">
        <v>6</v>
      </c>
      <c r="I5" s="11" t="s">
        <v>6</v>
      </c>
      <c r="J5" s="10">
        <v>0</v>
      </c>
      <c r="K5" s="11">
        <v>16</v>
      </c>
      <c r="L5" s="10">
        <v>0</v>
      </c>
      <c r="M5" s="11">
        <v>32</v>
      </c>
      <c r="N5" s="10">
        <v>0</v>
      </c>
      <c r="O5" s="11">
        <v>30</v>
      </c>
      <c r="P5" s="10">
        <v>0.02</v>
      </c>
      <c r="Q5" s="11">
        <v>51</v>
      </c>
      <c r="R5" s="10">
        <v>0.02</v>
      </c>
      <c r="S5" s="11">
        <v>50</v>
      </c>
      <c r="T5" s="10">
        <v>0.02</v>
      </c>
      <c r="U5" s="11">
        <v>35</v>
      </c>
    </row>
  </sheetData>
  <sortState ref="A5:U5">
    <sortCondition ref="A1"/>
  </sortState>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44</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94</v>
      </c>
      <c r="B5" s="17" t="str">
        <f>HYPERLINK("#u51310000i!a1","Hoved institution")</f>
        <v>Hoved institution</v>
      </c>
      <c r="C5" s="12">
        <v>0.12</v>
      </c>
      <c r="D5" s="13">
        <v>175</v>
      </c>
      <c r="E5" s="12">
        <v>0.14000000000000001</v>
      </c>
      <c r="F5" s="13">
        <v>271</v>
      </c>
      <c r="G5" s="12">
        <v>0.12</v>
      </c>
      <c r="H5" s="13">
        <v>310</v>
      </c>
      <c r="I5" s="12">
        <v>0.08</v>
      </c>
      <c r="J5" s="13">
        <v>363</v>
      </c>
      <c r="K5" s="12">
        <v>7.0000000000000007E-2</v>
      </c>
      <c r="L5" s="13">
        <v>297</v>
      </c>
      <c r="M5" s="12">
        <v>0.06</v>
      </c>
      <c r="N5" s="13">
        <v>453</v>
      </c>
      <c r="O5" s="12">
        <v>0.1</v>
      </c>
      <c r="P5" s="13">
        <v>487</v>
      </c>
      <c r="Q5" s="12">
        <v>0.15</v>
      </c>
      <c r="R5" s="13">
        <v>475</v>
      </c>
      <c r="S5" s="12">
        <v>0.12</v>
      </c>
      <c r="T5" s="13">
        <v>493</v>
      </c>
      <c r="U5" s="12">
        <v>0.14000000000000001</v>
      </c>
      <c r="V5" s="13">
        <v>578</v>
      </c>
    </row>
    <row r="6" spans="1:22" x14ac:dyDescent="0.25">
      <c r="A6" s="14" t="s">
        <v>95</v>
      </c>
      <c r="B6" s="18" t="str">
        <f>HYPERLINK("#u51370000i!a1","Hoved institution")</f>
        <v>Hoved institution</v>
      </c>
      <c r="C6" s="16"/>
      <c r="D6" s="16"/>
      <c r="E6" s="16"/>
      <c r="F6" s="16"/>
      <c r="G6" s="16"/>
      <c r="H6" s="16"/>
      <c r="I6" s="15">
        <v>0.12</v>
      </c>
      <c r="J6" s="16">
        <v>19</v>
      </c>
      <c r="K6" s="15">
        <v>0.16</v>
      </c>
      <c r="L6" s="16">
        <v>14</v>
      </c>
      <c r="M6" s="15">
        <v>0.09</v>
      </c>
      <c r="N6" s="16">
        <v>30</v>
      </c>
      <c r="O6" s="15">
        <v>0.24</v>
      </c>
      <c r="P6" s="16">
        <v>19</v>
      </c>
      <c r="Q6" s="15">
        <v>0.15</v>
      </c>
      <c r="R6" s="16">
        <v>18</v>
      </c>
      <c r="S6" s="15">
        <v>0.1</v>
      </c>
      <c r="T6" s="16">
        <v>25</v>
      </c>
      <c r="U6" s="15">
        <v>0.1</v>
      </c>
      <c r="V6" s="16">
        <v>38</v>
      </c>
    </row>
    <row r="7" spans="1:22" ht="15.75" thickBot="1" x14ac:dyDescent="0.3">
      <c r="A7" s="6" t="s">
        <v>93</v>
      </c>
      <c r="B7" s="9" t="str">
        <f>HYPERLINK("#u50370000i!a1","Hoved institution")</f>
        <v>Hoved institution</v>
      </c>
      <c r="C7" s="11" t="s">
        <v>6</v>
      </c>
      <c r="D7" s="11" t="s">
        <v>6</v>
      </c>
      <c r="E7" s="11"/>
      <c r="F7" s="11"/>
      <c r="G7" s="11"/>
      <c r="H7" s="11"/>
      <c r="I7" s="11"/>
      <c r="J7" s="11"/>
      <c r="K7" s="11"/>
      <c r="L7" s="11"/>
      <c r="M7" s="11"/>
      <c r="N7" s="11"/>
      <c r="O7" s="11"/>
      <c r="P7" s="11"/>
      <c r="Q7" s="11"/>
      <c r="R7" s="11"/>
      <c r="S7" s="11"/>
      <c r="T7" s="11"/>
      <c r="U7" s="11"/>
      <c r="V7" s="11"/>
    </row>
  </sheetData>
  <sortState ref="A5:V7">
    <sortCondition ref="A1"/>
  </sortState>
  <pageMargins left="0.7" right="0.7" top="0.75" bottom="0.75" header="0.3" footer="0.3"/>
</worksheet>
</file>

<file path=xl/worksheets/sheet4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1" bestFit="1" customWidth="1"/>
    <col min="4" max="4" width="5" bestFit="1" customWidth="1"/>
    <col min="5" max="5" width="3" bestFit="1" customWidth="1"/>
    <col min="6" max="6" width="5" bestFit="1" customWidth="1"/>
    <col min="7" max="7" width="2.42578125" bestFit="1" customWidth="1"/>
    <col min="10" max="10" width="5" bestFit="1" customWidth="1"/>
    <col min="11" max="11" width="2.42578125" bestFit="1" customWidth="1"/>
    <col min="12" max="12" width="5" bestFit="1" customWidth="1"/>
    <col min="13" max="13" width="3"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HYPERLINK("#u148!a1","Tilbage til Øvrige, KVU")</f>
        <v>Tilbage til Øvrige, KVU</v>
      </c>
    </row>
    <row r="2" spans="1:21" ht="15.75" thickBot="1" x14ac:dyDescent="0.3">
      <c r="A2" s="1" t="s">
        <v>119</v>
      </c>
      <c r="B2" s="1"/>
    </row>
    <row r="3" spans="1:21" x14ac:dyDescent="0.25">
      <c r="A3" s="3"/>
      <c r="B3" s="7"/>
      <c r="C3" s="7"/>
      <c r="D3" s="7">
        <v>2003</v>
      </c>
      <c r="E3" s="7"/>
      <c r="F3" s="7">
        <v>2004</v>
      </c>
      <c r="G3" s="7"/>
      <c r="H3" s="7"/>
      <c r="I3" s="7"/>
      <c r="J3" s="7">
        <v>2006</v>
      </c>
      <c r="K3" s="7"/>
      <c r="L3" s="7">
        <v>2007</v>
      </c>
      <c r="M3" s="7"/>
      <c r="N3" s="7">
        <v>2008</v>
      </c>
      <c r="O3" s="7"/>
      <c r="P3" s="7">
        <v>2009</v>
      </c>
      <c r="Q3" s="7"/>
      <c r="R3" s="7">
        <v>2010</v>
      </c>
      <c r="S3" s="7"/>
      <c r="T3" s="7">
        <v>2011</v>
      </c>
      <c r="U3" s="7"/>
    </row>
    <row r="4" spans="1:21" x14ac:dyDescent="0.25">
      <c r="A4" s="4"/>
      <c r="B4" s="8"/>
      <c r="C4" s="8"/>
      <c r="D4" s="8" t="s">
        <v>1</v>
      </c>
      <c r="E4" s="8" t="s">
        <v>2</v>
      </c>
      <c r="F4" s="8" t="s">
        <v>1</v>
      </c>
      <c r="G4" s="8" t="s">
        <v>2</v>
      </c>
      <c r="H4" s="8"/>
      <c r="I4" s="8"/>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28</v>
      </c>
      <c r="B5" s="11"/>
      <c r="C5" s="11"/>
      <c r="D5" s="10">
        <v>0.03</v>
      </c>
      <c r="E5" s="11">
        <v>13</v>
      </c>
      <c r="F5" s="11" t="s">
        <v>6</v>
      </c>
      <c r="G5" s="11" t="s">
        <v>6</v>
      </c>
      <c r="H5" s="11"/>
      <c r="I5" s="11"/>
      <c r="J5" s="11" t="s">
        <v>6</v>
      </c>
      <c r="K5" s="11" t="s">
        <v>6</v>
      </c>
      <c r="L5" s="10">
        <v>0.03</v>
      </c>
      <c r="M5" s="11">
        <v>11</v>
      </c>
      <c r="N5" s="11" t="s">
        <v>6</v>
      </c>
      <c r="O5" s="11" t="s">
        <v>6</v>
      </c>
      <c r="P5" s="10">
        <v>0</v>
      </c>
      <c r="Q5" s="11">
        <v>10</v>
      </c>
      <c r="R5" s="10">
        <v>0.08</v>
      </c>
      <c r="S5" s="11">
        <v>18</v>
      </c>
      <c r="T5" s="10">
        <v>0.11</v>
      </c>
      <c r="U5" s="11">
        <v>23</v>
      </c>
    </row>
  </sheetData>
  <sortState ref="A5:U5">
    <sortCondition ref="A1"/>
  </sortState>
  <pageMargins left="0.7" right="0.7" top="0.75" bottom="0.75" header="0.3" footer="0.3"/>
</worksheet>
</file>

<file path=xl/worksheets/sheet4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3.5703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HYPERLINK("#u148!a1","Tilbage til Øvrige, KVU")</f>
        <v>Tilbage til Øvrige, KVU</v>
      </c>
    </row>
    <row r="2" spans="1:21" ht="15.75" thickBot="1" x14ac:dyDescent="0.3">
      <c r="A2" s="1" t="s">
        <v>118</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29</v>
      </c>
      <c r="B5" s="11"/>
      <c r="C5" s="11"/>
      <c r="D5" s="11"/>
      <c r="E5" s="11"/>
      <c r="F5" s="11" t="s">
        <v>6</v>
      </c>
      <c r="G5" s="11" t="s">
        <v>6</v>
      </c>
      <c r="H5" s="11" t="s">
        <v>6</v>
      </c>
      <c r="I5" s="11" t="s">
        <v>6</v>
      </c>
      <c r="J5" s="11" t="s">
        <v>6</v>
      </c>
      <c r="K5" s="11" t="s">
        <v>6</v>
      </c>
      <c r="L5" s="11" t="s">
        <v>6</v>
      </c>
      <c r="M5" s="11" t="s">
        <v>6</v>
      </c>
      <c r="N5" s="11" t="s">
        <v>6</v>
      </c>
      <c r="O5" s="11" t="s">
        <v>6</v>
      </c>
      <c r="P5" s="11" t="s">
        <v>6</v>
      </c>
      <c r="Q5" s="11" t="s">
        <v>6</v>
      </c>
      <c r="R5" s="11" t="s">
        <v>6</v>
      </c>
      <c r="S5" s="11" t="s">
        <v>6</v>
      </c>
      <c r="T5" s="11" t="s">
        <v>6</v>
      </c>
      <c r="U5" s="11" t="s">
        <v>6</v>
      </c>
    </row>
  </sheetData>
  <sortState ref="A5:U5">
    <sortCondition ref="A1"/>
  </sortState>
  <pageMargins left="0.7" right="0.7" top="0.75" bottom="0.75" header="0.3" footer="0.3"/>
</worksheet>
</file>

<file path=xl/worksheets/sheet4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s>
  <sheetData>
    <row r="1" spans="1:15" x14ac:dyDescent="0.25">
      <c r="A1" s="2" t="str">
        <f>HYPERLINK("#u148!a1","Tilbage til Øvrige, KVU")</f>
        <v>Tilbage til Øvrige, KVU</v>
      </c>
    </row>
    <row r="2" spans="1:15" ht="15.75" thickBot="1" x14ac:dyDescent="0.3">
      <c r="A2" s="1" t="s">
        <v>117</v>
      </c>
      <c r="B2" s="1"/>
    </row>
    <row r="3" spans="1:15" x14ac:dyDescent="0.25">
      <c r="A3" s="3"/>
      <c r="B3" s="7">
        <v>2002</v>
      </c>
      <c r="C3" s="7"/>
      <c r="D3" s="7">
        <v>2003</v>
      </c>
      <c r="E3" s="7"/>
      <c r="F3" s="7">
        <v>2004</v>
      </c>
      <c r="G3" s="7"/>
      <c r="H3" s="7">
        <v>2005</v>
      </c>
      <c r="I3" s="7"/>
      <c r="J3" s="7">
        <v>2006</v>
      </c>
      <c r="K3" s="7"/>
      <c r="L3" s="7">
        <v>2007</v>
      </c>
      <c r="M3" s="7"/>
      <c r="N3" s="7">
        <v>2008</v>
      </c>
      <c r="O3" s="7"/>
    </row>
    <row r="4" spans="1:15"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row>
    <row r="5" spans="1:15" x14ac:dyDescent="0.25">
      <c r="A5" t="s">
        <v>39</v>
      </c>
      <c r="B5" s="13"/>
      <c r="C5" s="13"/>
      <c r="D5" s="12">
        <v>0.01</v>
      </c>
      <c r="E5" s="13">
        <v>63</v>
      </c>
      <c r="F5" s="12">
        <v>0.01</v>
      </c>
      <c r="G5" s="13">
        <v>80</v>
      </c>
      <c r="H5" s="12">
        <v>0</v>
      </c>
      <c r="I5" s="13">
        <v>86</v>
      </c>
      <c r="J5" s="12">
        <v>0</v>
      </c>
      <c r="K5" s="13">
        <v>34</v>
      </c>
      <c r="L5" s="12">
        <v>0</v>
      </c>
      <c r="M5" s="13">
        <v>80</v>
      </c>
      <c r="N5" s="12">
        <v>0</v>
      </c>
      <c r="O5" s="13">
        <v>60</v>
      </c>
    </row>
    <row r="6" spans="1:15" ht="15.75" thickBot="1" x14ac:dyDescent="0.3">
      <c r="A6" s="6" t="s">
        <v>42</v>
      </c>
      <c r="B6" s="10">
        <v>0.02</v>
      </c>
      <c r="C6" s="11">
        <v>10</v>
      </c>
      <c r="D6" s="11" t="s">
        <v>6</v>
      </c>
      <c r="E6" s="11" t="s">
        <v>6</v>
      </c>
      <c r="F6" s="10">
        <v>0.02</v>
      </c>
      <c r="G6" s="11">
        <v>11</v>
      </c>
      <c r="H6" s="11" t="s">
        <v>6</v>
      </c>
      <c r="I6" s="11" t="s">
        <v>6</v>
      </c>
      <c r="J6" s="11"/>
      <c r="K6" s="11"/>
      <c r="L6" s="11"/>
      <c r="M6" s="11"/>
      <c r="N6" s="11"/>
      <c r="O6" s="11"/>
    </row>
  </sheetData>
  <sortState ref="A5:O6">
    <sortCondition ref="A1"/>
  </sortState>
  <pageMargins left="0.7" right="0.7" top="0.75" bottom="0.75" header="0.3" footer="0.3"/>
</worksheet>
</file>

<file path=xl/worksheets/sheet4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6.285156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HYPERLINK("#u140!a1","Tilbage til Økonomisk/merkantil, KVU")</f>
        <v>Tilbage til Økonomisk/merkantil, KVU</v>
      </c>
    </row>
    <row r="2" spans="1:21" ht="15.75" thickBot="1" x14ac:dyDescent="0.3">
      <c r="A2" s="1" t="s">
        <v>116</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3" t="s">
        <v>6</v>
      </c>
      <c r="Q5" s="13" t="s">
        <v>6</v>
      </c>
      <c r="R5" s="13" t="s">
        <v>6</v>
      </c>
      <c r="S5" s="13" t="s">
        <v>6</v>
      </c>
      <c r="T5" s="12">
        <v>0.46</v>
      </c>
      <c r="U5" s="13">
        <v>15</v>
      </c>
    </row>
    <row r="6" spans="1:21" x14ac:dyDescent="0.25">
      <c r="A6" t="s">
        <v>19</v>
      </c>
      <c r="B6" s="13"/>
      <c r="C6" s="13"/>
      <c r="D6" s="13"/>
      <c r="E6" s="13"/>
      <c r="F6" s="13"/>
      <c r="G6" s="13"/>
      <c r="H6" s="13"/>
      <c r="I6" s="13"/>
      <c r="J6" s="13"/>
      <c r="K6" s="13"/>
      <c r="L6" s="13"/>
      <c r="M6" s="13"/>
      <c r="N6" s="13"/>
      <c r="O6" s="13"/>
      <c r="P6" s="13"/>
      <c r="Q6" s="13"/>
      <c r="R6" s="13"/>
      <c r="S6" s="13"/>
      <c r="T6" s="13" t="s">
        <v>6</v>
      </c>
      <c r="U6" s="13" t="s">
        <v>6</v>
      </c>
    </row>
    <row r="7" spans="1:21" x14ac:dyDescent="0.25">
      <c r="A7" t="s">
        <v>22</v>
      </c>
      <c r="B7" s="13"/>
      <c r="C7" s="13"/>
      <c r="D7" s="13"/>
      <c r="E7" s="13"/>
      <c r="F7" s="13"/>
      <c r="G7" s="13"/>
      <c r="H7" s="13"/>
      <c r="I7" s="13"/>
      <c r="J7" s="13"/>
      <c r="K7" s="13"/>
      <c r="L7" s="13"/>
      <c r="M7" s="13"/>
      <c r="N7" s="13"/>
      <c r="O7" s="13"/>
      <c r="P7" s="12">
        <v>0.24</v>
      </c>
      <c r="Q7" s="13">
        <v>10</v>
      </c>
      <c r="R7" s="13"/>
      <c r="S7" s="13"/>
      <c r="T7" s="13" t="s">
        <v>6</v>
      </c>
      <c r="U7" s="13" t="s">
        <v>6</v>
      </c>
    </row>
    <row r="8" spans="1:21" x14ac:dyDescent="0.25">
      <c r="A8" t="s">
        <v>32</v>
      </c>
      <c r="B8" s="13"/>
      <c r="C8" s="13"/>
      <c r="D8" s="13"/>
      <c r="E8" s="13"/>
      <c r="F8" s="13"/>
      <c r="G8" s="13"/>
      <c r="H8" s="12">
        <v>0.08</v>
      </c>
      <c r="I8" s="13">
        <v>22</v>
      </c>
      <c r="J8" s="12">
        <v>0.04</v>
      </c>
      <c r="K8" s="13">
        <v>22</v>
      </c>
      <c r="L8" s="12">
        <v>0.01</v>
      </c>
      <c r="M8" s="13">
        <v>25</v>
      </c>
      <c r="N8" s="12">
        <v>0.01</v>
      </c>
      <c r="O8" s="13">
        <v>20</v>
      </c>
      <c r="P8" s="12">
        <v>0.14000000000000001</v>
      </c>
      <c r="Q8" s="13">
        <v>15</v>
      </c>
      <c r="R8" s="13" t="s">
        <v>6</v>
      </c>
      <c r="S8" s="13" t="s">
        <v>6</v>
      </c>
      <c r="T8" s="12">
        <v>0.24</v>
      </c>
      <c r="U8" s="13">
        <v>17</v>
      </c>
    </row>
    <row r="9" spans="1:21" ht="15.75" thickBot="1" x14ac:dyDescent="0.3">
      <c r="A9" s="6" t="s">
        <v>42</v>
      </c>
      <c r="B9" s="11"/>
      <c r="C9" s="11"/>
      <c r="D9" s="11"/>
      <c r="E9" s="11"/>
      <c r="F9" s="11"/>
      <c r="G9" s="11"/>
      <c r="H9" s="10">
        <v>0.14000000000000001</v>
      </c>
      <c r="I9" s="11">
        <v>19</v>
      </c>
      <c r="J9" s="10">
        <v>0.12</v>
      </c>
      <c r="K9" s="11">
        <v>33</v>
      </c>
      <c r="L9" s="10">
        <v>7.0000000000000007E-2</v>
      </c>
      <c r="M9" s="11">
        <v>33</v>
      </c>
      <c r="N9" s="10">
        <v>0.15</v>
      </c>
      <c r="O9" s="11">
        <v>19</v>
      </c>
      <c r="P9" s="11"/>
      <c r="Q9" s="11"/>
      <c r="R9" s="11"/>
      <c r="S9" s="11"/>
      <c r="T9" s="11"/>
      <c r="U9" s="11"/>
    </row>
  </sheetData>
  <sortState ref="A5:U9">
    <sortCondition ref="A1"/>
  </sortState>
  <pageMargins left="0.7" right="0.7" top="0.75" bottom="0.75" header="0.3" footer="0.3"/>
</worksheet>
</file>

<file path=xl/worksheets/sheet4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HYPERLINK("#u140!a1","Tilbage til Økonomisk/merkantil, KVU")</f>
        <v>Tilbage til Økonomisk/merkantil, KVU</v>
      </c>
    </row>
    <row r="2" spans="1:21" ht="15.75" thickBot="1" x14ac:dyDescent="0.3">
      <c r="A2" s="1" t="s">
        <v>115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0.1</v>
      </c>
      <c r="Q5" s="13">
        <v>89</v>
      </c>
      <c r="R5" s="12">
        <v>0.1</v>
      </c>
      <c r="S5" s="13">
        <v>64</v>
      </c>
      <c r="T5" s="12">
        <v>0.1</v>
      </c>
      <c r="U5" s="13">
        <v>92</v>
      </c>
    </row>
    <row r="6" spans="1:21" x14ac:dyDescent="0.25">
      <c r="A6" t="s">
        <v>21</v>
      </c>
      <c r="B6" s="13"/>
      <c r="C6" s="13"/>
      <c r="D6" s="13"/>
      <c r="E6" s="13"/>
      <c r="F6" s="13"/>
      <c r="G6" s="13"/>
      <c r="H6" s="13"/>
      <c r="I6" s="13"/>
      <c r="J6" s="13"/>
      <c r="K6" s="13"/>
      <c r="L6" s="13"/>
      <c r="M6" s="13"/>
      <c r="N6" s="13"/>
      <c r="O6" s="13"/>
      <c r="P6" s="12">
        <v>0.06</v>
      </c>
      <c r="Q6" s="13">
        <v>160</v>
      </c>
      <c r="R6" s="12">
        <v>0.06</v>
      </c>
      <c r="S6" s="13">
        <v>153</v>
      </c>
      <c r="T6" s="12">
        <v>0.03</v>
      </c>
      <c r="U6" s="13">
        <v>198</v>
      </c>
    </row>
    <row r="7" spans="1:21" x14ac:dyDescent="0.25">
      <c r="A7" t="s">
        <v>22</v>
      </c>
      <c r="B7" s="13"/>
      <c r="C7" s="13"/>
      <c r="D7" s="13"/>
      <c r="E7" s="13"/>
      <c r="F7" s="13"/>
      <c r="G7" s="13"/>
      <c r="H7" s="13"/>
      <c r="I7" s="13"/>
      <c r="J7" s="13"/>
      <c r="K7" s="13"/>
      <c r="L7" s="13"/>
      <c r="M7" s="13"/>
      <c r="N7" s="13"/>
      <c r="O7" s="13"/>
      <c r="P7" s="12">
        <v>0.15</v>
      </c>
      <c r="Q7" s="13">
        <v>37</v>
      </c>
      <c r="R7" s="12">
        <v>0.14000000000000001</v>
      </c>
      <c r="S7" s="13">
        <v>26</v>
      </c>
      <c r="T7" s="12">
        <v>0.19</v>
      </c>
      <c r="U7" s="13">
        <v>37</v>
      </c>
    </row>
    <row r="8" spans="1:21" x14ac:dyDescent="0.25">
      <c r="A8" t="s">
        <v>36</v>
      </c>
      <c r="B8" s="13"/>
      <c r="C8" s="13"/>
      <c r="D8" s="13"/>
      <c r="E8" s="13"/>
      <c r="F8" s="13"/>
      <c r="G8" s="13"/>
      <c r="H8" s="13"/>
      <c r="I8" s="13"/>
      <c r="J8" s="13"/>
      <c r="K8" s="13"/>
      <c r="L8" s="13"/>
      <c r="M8" s="13"/>
      <c r="N8" s="13"/>
      <c r="O8" s="13"/>
      <c r="P8" s="12">
        <v>0.08</v>
      </c>
      <c r="Q8" s="13">
        <v>78</v>
      </c>
      <c r="R8" s="12">
        <v>0.1</v>
      </c>
      <c r="S8" s="13">
        <v>88</v>
      </c>
      <c r="T8" s="12">
        <v>0.09</v>
      </c>
      <c r="U8" s="13">
        <v>106</v>
      </c>
    </row>
    <row r="9" spans="1:21" ht="15.75" thickBot="1" x14ac:dyDescent="0.3">
      <c r="A9" s="6" t="s">
        <v>42</v>
      </c>
      <c r="B9" s="10">
        <v>0.11</v>
      </c>
      <c r="C9" s="11">
        <v>274</v>
      </c>
      <c r="D9" s="10">
        <v>0.12</v>
      </c>
      <c r="E9" s="11">
        <v>296</v>
      </c>
      <c r="F9" s="10">
        <v>7.0000000000000007E-2</v>
      </c>
      <c r="G9" s="11">
        <v>230</v>
      </c>
      <c r="H9" s="10">
        <v>0.05</v>
      </c>
      <c r="I9" s="11">
        <v>274</v>
      </c>
      <c r="J9" s="10">
        <v>0.05</v>
      </c>
      <c r="K9" s="11">
        <v>277</v>
      </c>
      <c r="L9" s="10">
        <v>0.06</v>
      </c>
      <c r="M9" s="11">
        <v>320</v>
      </c>
      <c r="N9" s="10">
        <v>0.08</v>
      </c>
      <c r="O9" s="11">
        <v>355</v>
      </c>
      <c r="P9" s="11" t="s">
        <v>6</v>
      </c>
      <c r="Q9" s="11" t="s">
        <v>6</v>
      </c>
      <c r="R9" s="11" t="s">
        <v>6</v>
      </c>
      <c r="S9" s="11" t="s">
        <v>6</v>
      </c>
      <c r="T9" s="11"/>
      <c r="U9" s="11"/>
    </row>
  </sheetData>
  <sortState ref="A5:U9">
    <sortCondition ref="A1"/>
  </sortState>
  <pageMargins left="0.7" right="0.7" top="0.75" bottom="0.75" header="0.3" footer="0.3"/>
</worksheet>
</file>

<file path=xl/worksheets/sheet4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heetViews>
  <sheetFormatPr defaultRowHeight="15" x14ac:dyDescent="0.25"/>
  <cols>
    <col min="1" max="1" width="48.7109375" bestFit="1" customWidth="1"/>
    <col min="2"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HYPERLINK("#u140!a1","Tilbage til Økonomisk/merkantil, KVU")</f>
        <v>Tilbage til Økonomisk/merkantil, KVU</v>
      </c>
    </row>
    <row r="2" spans="1:21" ht="15.75" thickBot="1" x14ac:dyDescent="0.3">
      <c r="A2" s="1" t="s">
        <v>114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0.14000000000000001</v>
      </c>
      <c r="Q5" s="13">
        <v>76</v>
      </c>
      <c r="R5" s="12">
        <v>0.14000000000000001</v>
      </c>
      <c r="S5" s="13">
        <v>61</v>
      </c>
      <c r="T5" s="12">
        <v>0.11</v>
      </c>
      <c r="U5" s="13">
        <v>100</v>
      </c>
    </row>
    <row r="6" spans="1:21" x14ac:dyDescent="0.25">
      <c r="A6" t="s">
        <v>17</v>
      </c>
      <c r="B6" s="13"/>
      <c r="C6" s="13"/>
      <c r="D6" s="13"/>
      <c r="E6" s="13"/>
      <c r="F6" s="13"/>
      <c r="G6" s="13"/>
      <c r="H6" s="13"/>
      <c r="I6" s="13"/>
      <c r="J6" s="13"/>
      <c r="K6" s="13"/>
      <c r="L6" s="13"/>
      <c r="M6" s="13"/>
      <c r="N6" s="13"/>
      <c r="O6" s="13"/>
      <c r="P6" s="12">
        <v>0.11</v>
      </c>
      <c r="Q6" s="13">
        <v>75</v>
      </c>
      <c r="R6" s="12">
        <v>7.0000000000000007E-2</v>
      </c>
      <c r="S6" s="13">
        <v>87</v>
      </c>
      <c r="T6" s="12">
        <v>0.09</v>
      </c>
      <c r="U6" s="13">
        <v>95</v>
      </c>
    </row>
    <row r="7" spans="1:21" x14ac:dyDescent="0.25">
      <c r="A7" t="s">
        <v>18</v>
      </c>
      <c r="B7" s="13"/>
      <c r="C7" s="13"/>
      <c r="D7" s="13"/>
      <c r="E7" s="13"/>
      <c r="F7" s="13"/>
      <c r="G7" s="13"/>
      <c r="H7" s="13"/>
      <c r="I7" s="13"/>
      <c r="J7" s="13"/>
      <c r="K7" s="13"/>
      <c r="L7" s="13"/>
      <c r="M7" s="13"/>
      <c r="N7" s="13"/>
      <c r="O7" s="13"/>
      <c r="P7" s="12">
        <v>0.15</v>
      </c>
      <c r="Q7" s="13">
        <v>36</v>
      </c>
      <c r="R7" s="12">
        <v>0.2</v>
      </c>
      <c r="S7" s="13">
        <v>25</v>
      </c>
      <c r="T7" s="12">
        <v>0.2</v>
      </c>
      <c r="U7" s="13">
        <v>30</v>
      </c>
    </row>
    <row r="8" spans="1:21" x14ac:dyDescent="0.25">
      <c r="A8" t="s">
        <v>19</v>
      </c>
      <c r="B8" s="13"/>
      <c r="C8" s="13"/>
      <c r="D8" s="13"/>
      <c r="E8" s="13"/>
      <c r="F8" s="13"/>
      <c r="G8" s="13"/>
      <c r="H8" s="13"/>
      <c r="I8" s="13"/>
      <c r="J8" s="13"/>
      <c r="K8" s="13"/>
      <c r="L8" s="13"/>
      <c r="M8" s="13"/>
      <c r="N8" s="13"/>
      <c r="O8" s="13"/>
      <c r="P8" s="12">
        <v>0.02</v>
      </c>
      <c r="Q8" s="13">
        <v>75</v>
      </c>
      <c r="R8" s="12">
        <v>0.03</v>
      </c>
      <c r="S8" s="13">
        <v>87</v>
      </c>
      <c r="T8" s="12">
        <v>0.06</v>
      </c>
      <c r="U8" s="13">
        <v>133</v>
      </c>
    </row>
    <row r="9" spans="1:21" x14ac:dyDescent="0.25">
      <c r="A9" t="s">
        <v>20</v>
      </c>
      <c r="B9" s="13"/>
      <c r="C9" s="13"/>
      <c r="D9" s="13"/>
      <c r="E9" s="13"/>
      <c r="F9" s="13"/>
      <c r="G9" s="13"/>
      <c r="H9" s="13"/>
      <c r="I9" s="13"/>
      <c r="J9" s="13"/>
      <c r="K9" s="13"/>
      <c r="L9" s="13"/>
      <c r="M9" s="13"/>
      <c r="N9" s="13"/>
      <c r="O9" s="13"/>
      <c r="P9" s="12">
        <v>0.09</v>
      </c>
      <c r="Q9" s="13">
        <v>35</v>
      </c>
      <c r="R9" s="12">
        <v>0.08</v>
      </c>
      <c r="S9" s="13">
        <v>42</v>
      </c>
      <c r="T9" s="12">
        <v>0.04</v>
      </c>
      <c r="U9" s="13">
        <v>61</v>
      </c>
    </row>
    <row r="10" spans="1:21" x14ac:dyDescent="0.25">
      <c r="A10" t="s">
        <v>15</v>
      </c>
      <c r="B10" s="13"/>
      <c r="C10" s="13"/>
      <c r="D10" s="13"/>
      <c r="E10" s="13"/>
      <c r="F10" s="13"/>
      <c r="G10" s="13"/>
      <c r="H10" s="13"/>
      <c r="I10" s="13"/>
      <c r="J10" s="13"/>
      <c r="K10" s="13"/>
      <c r="L10" s="13"/>
      <c r="M10" s="13"/>
      <c r="N10" s="13"/>
      <c r="O10" s="13"/>
      <c r="P10" s="12">
        <v>7.0000000000000007E-2</v>
      </c>
      <c r="Q10" s="13">
        <v>231</v>
      </c>
      <c r="R10" s="12">
        <v>0.06</v>
      </c>
      <c r="S10" s="13">
        <v>189</v>
      </c>
      <c r="T10" s="12">
        <v>0.06</v>
      </c>
      <c r="U10" s="13">
        <v>243</v>
      </c>
    </row>
    <row r="11" spans="1:21" x14ac:dyDescent="0.25">
      <c r="A11" t="s">
        <v>21</v>
      </c>
      <c r="B11" s="13"/>
      <c r="C11" s="13"/>
      <c r="D11" s="13"/>
      <c r="E11" s="13"/>
      <c r="F11" s="13"/>
      <c r="G11" s="13"/>
      <c r="H11" s="13"/>
      <c r="I11" s="13"/>
      <c r="J11" s="13"/>
      <c r="K11" s="13"/>
      <c r="L11" s="13"/>
      <c r="M11" s="13"/>
      <c r="N11" s="13"/>
      <c r="O11" s="13"/>
      <c r="P11" s="12">
        <v>0.06</v>
      </c>
      <c r="Q11" s="13">
        <v>270</v>
      </c>
      <c r="R11" s="12">
        <v>0.05</v>
      </c>
      <c r="S11" s="13">
        <v>347</v>
      </c>
      <c r="T11" s="12">
        <v>0.05</v>
      </c>
      <c r="U11" s="13">
        <v>405</v>
      </c>
    </row>
    <row r="12" spans="1:21" x14ac:dyDescent="0.25">
      <c r="A12" t="s">
        <v>22</v>
      </c>
      <c r="B12" s="13"/>
      <c r="C12" s="13"/>
      <c r="D12" s="13"/>
      <c r="E12" s="13"/>
      <c r="F12" s="13"/>
      <c r="G12" s="13"/>
      <c r="H12" s="13"/>
      <c r="I12" s="13"/>
      <c r="J12" s="13"/>
      <c r="K12" s="13"/>
      <c r="L12" s="13"/>
      <c r="M12" s="13"/>
      <c r="N12" s="13"/>
      <c r="O12" s="13"/>
      <c r="P12" s="12">
        <v>0.13</v>
      </c>
      <c r="Q12" s="13">
        <v>102</v>
      </c>
      <c r="R12" s="12">
        <v>0.1</v>
      </c>
      <c r="S12" s="13">
        <v>95</v>
      </c>
      <c r="T12" s="12">
        <v>0.1</v>
      </c>
      <c r="U12" s="13">
        <v>134</v>
      </c>
    </row>
    <row r="13" spans="1:21" x14ac:dyDescent="0.25">
      <c r="A13" t="s">
        <v>36</v>
      </c>
      <c r="B13" s="13"/>
      <c r="C13" s="13"/>
      <c r="D13" s="13"/>
      <c r="E13" s="13"/>
      <c r="F13" s="13"/>
      <c r="G13" s="13"/>
      <c r="H13" s="13"/>
      <c r="I13" s="13"/>
      <c r="J13" s="13"/>
      <c r="K13" s="13"/>
      <c r="L13" s="13"/>
      <c r="M13" s="13"/>
      <c r="N13" s="13"/>
      <c r="O13" s="13"/>
      <c r="P13" s="12">
        <v>0.06</v>
      </c>
      <c r="Q13" s="13">
        <v>42</v>
      </c>
      <c r="R13" s="12">
        <v>0.15</v>
      </c>
      <c r="S13" s="13">
        <v>70</v>
      </c>
      <c r="T13" s="12">
        <v>0.17</v>
      </c>
      <c r="U13" s="13">
        <v>93</v>
      </c>
    </row>
    <row r="14" spans="1:21" x14ac:dyDescent="0.25">
      <c r="A14" t="s">
        <v>37</v>
      </c>
      <c r="B14" s="12">
        <v>0.27</v>
      </c>
      <c r="C14" s="13">
        <v>22</v>
      </c>
      <c r="D14" s="12">
        <v>0.1</v>
      </c>
      <c r="E14" s="13">
        <v>31</v>
      </c>
      <c r="F14" s="12">
        <v>0.12</v>
      </c>
      <c r="G14" s="13">
        <v>32</v>
      </c>
      <c r="H14" s="12">
        <v>7.0000000000000007E-2</v>
      </c>
      <c r="I14" s="13">
        <v>27</v>
      </c>
      <c r="J14" s="12">
        <v>0.05</v>
      </c>
      <c r="K14" s="13">
        <v>31</v>
      </c>
      <c r="L14" s="12">
        <v>7.0000000000000007E-2</v>
      </c>
      <c r="M14" s="13">
        <v>25</v>
      </c>
      <c r="N14" s="13" t="s">
        <v>6</v>
      </c>
      <c r="O14" s="13" t="s">
        <v>6</v>
      </c>
      <c r="P14" s="12">
        <v>0.11</v>
      </c>
      <c r="Q14" s="13">
        <v>43</v>
      </c>
      <c r="R14" s="12">
        <v>0.16</v>
      </c>
      <c r="S14" s="13">
        <v>49</v>
      </c>
      <c r="T14" s="12">
        <v>0.13</v>
      </c>
      <c r="U14" s="13">
        <v>62</v>
      </c>
    </row>
    <row r="15" spans="1:21" ht="15.75" thickBot="1" x14ac:dyDescent="0.3">
      <c r="A15" s="6" t="s">
        <v>42</v>
      </c>
      <c r="B15" s="10">
        <v>0.13</v>
      </c>
      <c r="C15" s="11">
        <v>1027</v>
      </c>
      <c r="D15" s="10">
        <v>0.11</v>
      </c>
      <c r="E15" s="11">
        <v>1080</v>
      </c>
      <c r="F15" s="10">
        <v>0.09</v>
      </c>
      <c r="G15" s="11">
        <v>974</v>
      </c>
      <c r="H15" s="10">
        <v>7.0000000000000007E-2</v>
      </c>
      <c r="I15" s="11">
        <v>928</v>
      </c>
      <c r="J15" s="10">
        <v>7.0000000000000007E-2</v>
      </c>
      <c r="K15" s="11">
        <v>782</v>
      </c>
      <c r="L15" s="10">
        <v>0.04</v>
      </c>
      <c r="M15" s="11">
        <v>937</v>
      </c>
      <c r="N15" s="10">
        <v>7.0000000000000007E-2</v>
      </c>
      <c r="O15" s="11">
        <v>950</v>
      </c>
      <c r="P15" s="10">
        <v>0.26</v>
      </c>
      <c r="Q15" s="11">
        <v>11</v>
      </c>
      <c r="R15" s="11" t="s">
        <v>6</v>
      </c>
      <c r="S15" s="11" t="s">
        <v>6</v>
      </c>
      <c r="T15" s="11" t="s">
        <v>6</v>
      </c>
      <c r="U15" s="11" t="s">
        <v>6</v>
      </c>
    </row>
  </sheetData>
  <sortState ref="A5:U15">
    <sortCondition ref="A1"/>
  </sortState>
  <pageMargins left="0.7" right="0.7" top="0.75" bottom="0.75" header="0.3" footer="0.3"/>
</worksheet>
</file>

<file path=xl/worksheets/sheet4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7.5703125" bestFit="1" customWidth="1"/>
    <col min="2" max="2" width="5" bestFit="1" customWidth="1"/>
    <col min="3" max="3" width="2.42578125" bestFit="1" customWidth="1"/>
    <col min="4" max="4" width="5" bestFit="1" customWidth="1"/>
    <col min="5" max="5" width="3"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HYPERLINK("#u140!a1","Tilbage til Økonomisk/merkantil, KVU")</f>
        <v>Tilbage til Økonomisk/merkantil, KVU</v>
      </c>
    </row>
    <row r="2" spans="1:21" ht="15.75" thickBot="1" x14ac:dyDescent="0.3">
      <c r="A2" s="1" t="s">
        <v>113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0.09</v>
      </c>
      <c r="Q5" s="13">
        <v>47</v>
      </c>
      <c r="R5" s="12">
        <v>0.1</v>
      </c>
      <c r="S5" s="13">
        <v>32</v>
      </c>
      <c r="T5" s="12">
        <v>0.1</v>
      </c>
      <c r="U5" s="13">
        <v>35</v>
      </c>
    </row>
    <row r="6" spans="1:21" x14ac:dyDescent="0.25">
      <c r="A6" t="s">
        <v>19</v>
      </c>
      <c r="B6" s="13"/>
      <c r="C6" s="13"/>
      <c r="D6" s="13"/>
      <c r="E6" s="13"/>
      <c r="F6" s="13"/>
      <c r="G6" s="13"/>
      <c r="H6" s="13"/>
      <c r="I6" s="13"/>
      <c r="J6" s="13"/>
      <c r="K6" s="13"/>
      <c r="L6" s="13"/>
      <c r="M6" s="13"/>
      <c r="N6" s="13"/>
      <c r="O6" s="13"/>
      <c r="P6" s="12">
        <v>0.06</v>
      </c>
      <c r="Q6" s="13">
        <v>25</v>
      </c>
      <c r="R6" s="12">
        <v>0.01</v>
      </c>
      <c r="S6" s="13">
        <v>76</v>
      </c>
      <c r="T6" s="12">
        <v>0.03</v>
      </c>
      <c r="U6" s="13">
        <v>52</v>
      </c>
    </row>
    <row r="7" spans="1:21" x14ac:dyDescent="0.25">
      <c r="A7" t="s">
        <v>21</v>
      </c>
      <c r="B7" s="13"/>
      <c r="C7" s="13"/>
      <c r="D7" s="13"/>
      <c r="E7" s="13"/>
      <c r="F7" s="13"/>
      <c r="G7" s="13"/>
      <c r="H7" s="13"/>
      <c r="I7" s="13"/>
      <c r="J7" s="13"/>
      <c r="K7" s="13"/>
      <c r="L7" s="13"/>
      <c r="M7" s="13"/>
      <c r="N7" s="13"/>
      <c r="O7" s="13"/>
      <c r="P7" s="13"/>
      <c r="Q7" s="13"/>
      <c r="R7" s="12">
        <v>0.06</v>
      </c>
      <c r="S7" s="13">
        <v>40</v>
      </c>
      <c r="T7" s="12">
        <v>0.01</v>
      </c>
      <c r="U7" s="13">
        <v>39</v>
      </c>
    </row>
    <row r="8" spans="1:21" x14ac:dyDescent="0.25">
      <c r="A8" t="s">
        <v>22</v>
      </c>
      <c r="B8" s="13"/>
      <c r="C8" s="13"/>
      <c r="D8" s="13"/>
      <c r="E8" s="13"/>
      <c r="F8" s="13"/>
      <c r="G8" s="13"/>
      <c r="H8" s="13"/>
      <c r="I8" s="13"/>
      <c r="J8" s="13"/>
      <c r="K8" s="13"/>
      <c r="L8" s="13"/>
      <c r="M8" s="13"/>
      <c r="N8" s="13"/>
      <c r="O8" s="13"/>
      <c r="P8" s="13"/>
      <c r="Q8" s="13"/>
      <c r="R8" s="13"/>
      <c r="S8" s="13"/>
      <c r="T8" s="12">
        <v>0.17</v>
      </c>
      <c r="U8" s="13">
        <v>17</v>
      </c>
    </row>
    <row r="9" spans="1:21" ht="15.75" thickBot="1" x14ac:dyDescent="0.3">
      <c r="A9" s="6" t="s">
        <v>42</v>
      </c>
      <c r="B9" s="11" t="s">
        <v>6</v>
      </c>
      <c r="C9" s="11" t="s">
        <v>6</v>
      </c>
      <c r="D9" s="10">
        <v>0.15</v>
      </c>
      <c r="E9" s="11">
        <v>11</v>
      </c>
      <c r="F9" s="11" t="s">
        <v>6</v>
      </c>
      <c r="G9" s="11" t="s">
        <v>6</v>
      </c>
      <c r="H9" s="10">
        <v>0.08</v>
      </c>
      <c r="I9" s="11">
        <v>12</v>
      </c>
      <c r="J9" s="10">
        <v>0.03</v>
      </c>
      <c r="K9" s="11">
        <v>21</v>
      </c>
      <c r="L9" s="10">
        <v>0.03</v>
      </c>
      <c r="M9" s="11">
        <v>57</v>
      </c>
      <c r="N9" s="10">
        <v>0.03</v>
      </c>
      <c r="O9" s="11">
        <v>129</v>
      </c>
      <c r="P9" s="11" t="s">
        <v>6</v>
      </c>
      <c r="Q9" s="11" t="s">
        <v>6</v>
      </c>
      <c r="R9" s="11"/>
      <c r="S9" s="11"/>
      <c r="T9" s="11" t="s">
        <v>6</v>
      </c>
      <c r="U9" s="11" t="s">
        <v>6</v>
      </c>
    </row>
  </sheetData>
  <sortState ref="A5:U9">
    <sortCondition ref="A1"/>
  </sortState>
  <pageMargins left="0.7" right="0.7" top="0.75" bottom="0.75" header="0.3" footer="0.3"/>
</worksheet>
</file>

<file path=xl/worksheets/sheet4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HYPERLINK("#u140!a1","Tilbage til Økonomisk/merkantil, KVU")</f>
        <v>Tilbage til Økonomisk/merkantil, KVU</v>
      </c>
    </row>
    <row r="2" spans="1:21" ht="15.75" thickBot="1" x14ac:dyDescent="0.3">
      <c r="A2" s="1" t="s">
        <v>112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0.06</v>
      </c>
      <c r="Q5" s="13">
        <v>107</v>
      </c>
      <c r="R5" s="12">
        <v>0.12</v>
      </c>
      <c r="S5" s="13">
        <v>90</v>
      </c>
      <c r="T5" s="12">
        <v>0.1</v>
      </c>
      <c r="U5" s="13">
        <v>82</v>
      </c>
    </row>
    <row r="6" spans="1:21" x14ac:dyDescent="0.25">
      <c r="A6" t="s">
        <v>17</v>
      </c>
      <c r="B6" s="13"/>
      <c r="C6" s="13"/>
      <c r="D6" s="13"/>
      <c r="E6" s="13"/>
      <c r="F6" s="13"/>
      <c r="G6" s="13"/>
      <c r="H6" s="13"/>
      <c r="I6" s="13"/>
      <c r="J6" s="13"/>
      <c r="K6" s="13"/>
      <c r="L6" s="13"/>
      <c r="M6" s="13"/>
      <c r="N6" s="13"/>
      <c r="O6" s="13"/>
      <c r="P6" s="13"/>
      <c r="Q6" s="13"/>
      <c r="R6" s="12">
        <v>0.15</v>
      </c>
      <c r="S6" s="13">
        <v>71</v>
      </c>
      <c r="T6" s="12">
        <v>0.05</v>
      </c>
      <c r="U6" s="13">
        <v>81</v>
      </c>
    </row>
    <row r="7" spans="1:21" x14ac:dyDescent="0.25">
      <c r="A7" t="s">
        <v>18</v>
      </c>
      <c r="B7" s="13"/>
      <c r="C7" s="13"/>
      <c r="D7" s="13"/>
      <c r="E7" s="13"/>
      <c r="F7" s="13"/>
      <c r="G7" s="13"/>
      <c r="H7" s="13"/>
      <c r="I7" s="13"/>
      <c r="J7" s="13"/>
      <c r="K7" s="13"/>
      <c r="L7" s="13"/>
      <c r="M7" s="13"/>
      <c r="N7" s="13"/>
      <c r="O7" s="13"/>
      <c r="P7" s="12">
        <v>0.17</v>
      </c>
      <c r="Q7" s="13">
        <v>39</v>
      </c>
      <c r="R7" s="12">
        <v>0.1</v>
      </c>
      <c r="S7" s="13">
        <v>50</v>
      </c>
      <c r="T7" s="12">
        <v>0.12</v>
      </c>
      <c r="U7" s="13">
        <v>54</v>
      </c>
    </row>
    <row r="8" spans="1:21" x14ac:dyDescent="0.25">
      <c r="A8" t="s">
        <v>19</v>
      </c>
      <c r="B8" s="13"/>
      <c r="C8" s="13"/>
      <c r="D8" s="13"/>
      <c r="E8" s="13"/>
      <c r="F8" s="13"/>
      <c r="G8" s="13"/>
      <c r="H8" s="13"/>
      <c r="I8" s="13"/>
      <c r="J8" s="13"/>
      <c r="K8" s="13"/>
      <c r="L8" s="13"/>
      <c r="M8" s="13"/>
      <c r="N8" s="13"/>
      <c r="O8" s="13"/>
      <c r="P8" s="12">
        <v>0.08</v>
      </c>
      <c r="Q8" s="13">
        <v>40</v>
      </c>
      <c r="R8" s="12">
        <v>0.12</v>
      </c>
      <c r="S8" s="13">
        <v>39</v>
      </c>
      <c r="T8" s="12">
        <v>0.08</v>
      </c>
      <c r="U8" s="13">
        <v>45</v>
      </c>
    </row>
    <row r="9" spans="1:21" x14ac:dyDescent="0.25">
      <c r="A9" t="s">
        <v>20</v>
      </c>
      <c r="B9" s="13"/>
      <c r="C9" s="13"/>
      <c r="D9" s="13"/>
      <c r="E9" s="13"/>
      <c r="F9" s="13"/>
      <c r="G9" s="13"/>
      <c r="H9" s="13"/>
      <c r="I9" s="13"/>
      <c r="J9" s="13"/>
      <c r="K9" s="13"/>
      <c r="L9" s="13"/>
      <c r="M9" s="13"/>
      <c r="N9" s="13"/>
      <c r="O9" s="13"/>
      <c r="P9" s="12">
        <v>0.11</v>
      </c>
      <c r="Q9" s="13">
        <v>40</v>
      </c>
      <c r="R9" s="12">
        <v>0.13</v>
      </c>
      <c r="S9" s="13">
        <v>36</v>
      </c>
      <c r="T9" s="12">
        <v>0.05</v>
      </c>
      <c r="U9" s="13">
        <v>37</v>
      </c>
    </row>
    <row r="10" spans="1:21" x14ac:dyDescent="0.25">
      <c r="A10" t="s">
        <v>15</v>
      </c>
      <c r="B10" s="13"/>
      <c r="C10" s="13"/>
      <c r="D10" s="13"/>
      <c r="E10" s="13"/>
      <c r="F10" s="13"/>
      <c r="G10" s="13"/>
      <c r="H10" s="13"/>
      <c r="I10" s="13"/>
      <c r="J10" s="13"/>
      <c r="K10" s="13"/>
      <c r="L10" s="13"/>
      <c r="M10" s="13"/>
      <c r="N10" s="13"/>
      <c r="O10" s="13"/>
      <c r="P10" s="12">
        <v>7.0000000000000007E-2</v>
      </c>
      <c r="Q10" s="13">
        <v>173</v>
      </c>
      <c r="R10" s="12">
        <v>0.04</v>
      </c>
      <c r="S10" s="13">
        <v>168</v>
      </c>
      <c r="T10" s="12">
        <v>0.04</v>
      </c>
      <c r="U10" s="13">
        <v>143</v>
      </c>
    </row>
    <row r="11" spans="1:21" x14ac:dyDescent="0.25">
      <c r="A11" t="s">
        <v>21</v>
      </c>
      <c r="B11" s="13"/>
      <c r="C11" s="13"/>
      <c r="D11" s="13"/>
      <c r="E11" s="13"/>
      <c r="F11" s="13"/>
      <c r="G11" s="13"/>
      <c r="H11" s="13"/>
      <c r="I11" s="13"/>
      <c r="J11" s="13"/>
      <c r="K11" s="13"/>
      <c r="L11" s="13"/>
      <c r="M11" s="13"/>
      <c r="N11" s="13"/>
      <c r="O11" s="13"/>
      <c r="P11" s="12">
        <v>0.04</v>
      </c>
      <c r="Q11" s="13">
        <v>109</v>
      </c>
      <c r="R11" s="12">
        <v>7.0000000000000007E-2</v>
      </c>
      <c r="S11" s="13">
        <v>231</v>
      </c>
      <c r="T11" s="12">
        <v>0.02</v>
      </c>
      <c r="U11" s="13">
        <v>232</v>
      </c>
    </row>
    <row r="12" spans="1:21" x14ac:dyDescent="0.25">
      <c r="A12" t="s">
        <v>22</v>
      </c>
      <c r="B12" s="13"/>
      <c r="C12" s="13"/>
      <c r="D12" s="13"/>
      <c r="E12" s="13"/>
      <c r="F12" s="13"/>
      <c r="G12" s="13"/>
      <c r="H12" s="13"/>
      <c r="I12" s="13"/>
      <c r="J12" s="13"/>
      <c r="K12" s="13"/>
      <c r="L12" s="13"/>
      <c r="M12" s="13"/>
      <c r="N12" s="13"/>
      <c r="O12" s="13"/>
      <c r="P12" s="12">
        <v>7.0000000000000007E-2</v>
      </c>
      <c r="Q12" s="13">
        <v>79</v>
      </c>
      <c r="R12" s="12">
        <v>0.11</v>
      </c>
      <c r="S12" s="13">
        <v>94</v>
      </c>
      <c r="T12" s="12">
        <v>0.08</v>
      </c>
      <c r="U12" s="13">
        <v>62</v>
      </c>
    </row>
    <row r="13" spans="1:21" x14ac:dyDescent="0.25">
      <c r="A13" t="s">
        <v>36</v>
      </c>
      <c r="B13" s="13"/>
      <c r="C13" s="13"/>
      <c r="D13" s="13"/>
      <c r="E13" s="13"/>
      <c r="F13" s="13"/>
      <c r="G13" s="13"/>
      <c r="H13" s="13"/>
      <c r="I13" s="13"/>
      <c r="J13" s="13"/>
      <c r="K13" s="13"/>
      <c r="L13" s="13"/>
      <c r="M13" s="13"/>
      <c r="N13" s="13"/>
      <c r="O13" s="13"/>
      <c r="P13" s="12">
        <v>0.11</v>
      </c>
      <c r="Q13" s="13">
        <v>89</v>
      </c>
      <c r="R13" s="12">
        <v>0.17</v>
      </c>
      <c r="S13" s="13">
        <v>83</v>
      </c>
      <c r="T13" s="12">
        <v>0.14000000000000001</v>
      </c>
      <c r="U13" s="13">
        <v>130</v>
      </c>
    </row>
    <row r="14" spans="1:21" ht="15.75" thickBot="1" x14ac:dyDescent="0.3">
      <c r="A14" s="6" t="s">
        <v>42</v>
      </c>
      <c r="B14" s="10">
        <v>7.0000000000000007E-2</v>
      </c>
      <c r="C14" s="11">
        <v>162</v>
      </c>
      <c r="D14" s="10">
        <v>0.1</v>
      </c>
      <c r="E14" s="11">
        <v>185</v>
      </c>
      <c r="F14" s="10">
        <v>0.08</v>
      </c>
      <c r="G14" s="11">
        <v>225</v>
      </c>
      <c r="H14" s="10">
        <v>0.04</v>
      </c>
      <c r="I14" s="11">
        <v>326</v>
      </c>
      <c r="J14" s="10">
        <v>0.02</v>
      </c>
      <c r="K14" s="11">
        <v>435</v>
      </c>
      <c r="L14" s="10">
        <v>0.02</v>
      </c>
      <c r="M14" s="11">
        <v>651</v>
      </c>
      <c r="N14" s="10">
        <v>0.06</v>
      </c>
      <c r="O14" s="11">
        <v>747</v>
      </c>
      <c r="P14" s="10">
        <v>0.16</v>
      </c>
      <c r="Q14" s="11">
        <v>17</v>
      </c>
      <c r="R14" s="11" t="s">
        <v>6</v>
      </c>
      <c r="S14" s="11" t="s">
        <v>6</v>
      </c>
      <c r="T14" s="11" t="s">
        <v>6</v>
      </c>
      <c r="U14" s="11" t="s">
        <v>6</v>
      </c>
    </row>
  </sheetData>
  <sortState ref="A5:U14">
    <sortCondition ref="A1"/>
  </sortState>
  <pageMargins left="0.7" right="0.7" top="0.75" bottom="0.75" header="0.3" footer="0.3"/>
</worksheet>
</file>

<file path=xl/worksheets/sheet4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HYPERLINK("#u140!a1","Tilbage til Økonomisk/merkantil, KVU")</f>
        <v>Tilbage til Økonomisk/merkantil, KVU</v>
      </c>
    </row>
    <row r="2" spans="1:21" ht="15.75" thickBot="1" x14ac:dyDescent="0.3">
      <c r="A2" s="1" t="s">
        <v>111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21</v>
      </c>
      <c r="B5" s="13"/>
      <c r="C5" s="13"/>
      <c r="D5" s="13"/>
      <c r="E5" s="13"/>
      <c r="F5" s="13"/>
      <c r="G5" s="13"/>
      <c r="H5" s="13"/>
      <c r="I5" s="13"/>
      <c r="J5" s="13"/>
      <c r="K5" s="13"/>
      <c r="L5" s="13"/>
      <c r="M5" s="13"/>
      <c r="N5" s="13"/>
      <c r="O5" s="13"/>
      <c r="P5" s="12">
        <v>0.13</v>
      </c>
      <c r="Q5" s="13">
        <v>15</v>
      </c>
      <c r="R5" s="12">
        <v>0.17</v>
      </c>
      <c r="S5" s="13">
        <v>16</v>
      </c>
      <c r="T5" s="12">
        <v>0.06</v>
      </c>
      <c r="U5" s="13">
        <v>35</v>
      </c>
    </row>
    <row r="6" spans="1:21" x14ac:dyDescent="0.25">
      <c r="A6" t="s">
        <v>22</v>
      </c>
      <c r="B6" s="13"/>
      <c r="C6" s="13"/>
      <c r="D6" s="13"/>
      <c r="E6" s="13"/>
      <c r="F6" s="13"/>
      <c r="G6" s="13"/>
      <c r="H6" s="13"/>
      <c r="I6" s="13"/>
      <c r="J6" s="13"/>
      <c r="K6" s="13"/>
      <c r="L6" s="13"/>
      <c r="M6" s="13"/>
      <c r="N6" s="13"/>
      <c r="O6" s="13"/>
      <c r="P6" s="12">
        <v>0.22</v>
      </c>
      <c r="Q6" s="13">
        <v>41</v>
      </c>
      <c r="R6" s="12">
        <v>0.15</v>
      </c>
      <c r="S6" s="13">
        <v>36</v>
      </c>
      <c r="T6" s="12">
        <v>0.05</v>
      </c>
      <c r="U6" s="13">
        <v>47</v>
      </c>
    </row>
    <row r="7" spans="1:21" ht="15.75" thickBot="1" x14ac:dyDescent="0.3">
      <c r="A7" s="6" t="s">
        <v>42</v>
      </c>
      <c r="B7" s="10">
        <v>0.13</v>
      </c>
      <c r="C7" s="11">
        <v>28</v>
      </c>
      <c r="D7" s="10">
        <v>0.19</v>
      </c>
      <c r="E7" s="11">
        <v>27</v>
      </c>
      <c r="F7" s="10">
        <v>0.1</v>
      </c>
      <c r="G7" s="11">
        <v>36</v>
      </c>
      <c r="H7" s="10">
        <v>0.06</v>
      </c>
      <c r="I7" s="11">
        <v>29</v>
      </c>
      <c r="J7" s="10">
        <v>0.03</v>
      </c>
      <c r="K7" s="11">
        <v>33</v>
      </c>
      <c r="L7" s="10">
        <v>0.02</v>
      </c>
      <c r="M7" s="11">
        <v>33</v>
      </c>
      <c r="N7" s="10">
        <v>0.08</v>
      </c>
      <c r="O7" s="11">
        <v>45</v>
      </c>
      <c r="P7" s="11"/>
      <c r="Q7" s="11"/>
      <c r="R7" s="11"/>
      <c r="S7" s="11"/>
      <c r="T7" s="11"/>
      <c r="U7" s="11"/>
    </row>
  </sheetData>
  <sortState ref="A5:U7">
    <sortCondition ref="A1"/>
  </sortState>
  <pageMargins left="0.7" right="0.7" top="0.75" bottom="0.75" header="0.3" footer="0.3"/>
</worksheet>
</file>

<file path=xl/worksheets/sheet4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24.28515625"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2.42578125" bestFit="1" customWidth="1"/>
  </cols>
  <sheetData>
    <row r="1" spans="1:21" x14ac:dyDescent="0.25">
      <c r="A1" s="2" t="str">
        <f>HYPERLINK("#u137!a1","Tilbage til Teknik, KVU")</f>
        <v>Tilbage til Teknik, KVU</v>
      </c>
    </row>
    <row r="2" spans="1:21" ht="15.75" thickBot="1" x14ac:dyDescent="0.3">
      <c r="A2" s="1" t="s">
        <v>110</v>
      </c>
      <c r="B2" s="1"/>
    </row>
    <row r="3" spans="1:21" x14ac:dyDescent="0.25">
      <c r="A3" s="3"/>
      <c r="B3" s="7"/>
      <c r="C3" s="7"/>
      <c r="D3" s="7"/>
      <c r="E3" s="7"/>
      <c r="F3" s="7"/>
      <c r="G3" s="7"/>
      <c r="H3" s="7"/>
      <c r="I3" s="7"/>
      <c r="J3" s="7"/>
      <c r="K3" s="7"/>
      <c r="L3" s="7"/>
      <c r="M3" s="7"/>
      <c r="N3" s="7">
        <v>2008</v>
      </c>
      <c r="O3" s="7"/>
      <c r="P3" s="7">
        <v>2009</v>
      </c>
      <c r="Q3" s="7"/>
      <c r="R3" s="7">
        <v>2010</v>
      </c>
      <c r="S3" s="7"/>
      <c r="T3" s="7">
        <v>2011</v>
      </c>
      <c r="U3" s="7"/>
    </row>
    <row r="4" spans="1:21" x14ac:dyDescent="0.25">
      <c r="A4" s="4"/>
      <c r="B4" s="8"/>
      <c r="C4" s="8"/>
      <c r="D4" s="8"/>
      <c r="E4" s="8"/>
      <c r="F4" s="8"/>
      <c r="G4" s="8"/>
      <c r="H4" s="8"/>
      <c r="I4" s="8"/>
      <c r="J4" s="8"/>
      <c r="K4" s="8"/>
      <c r="L4" s="8"/>
      <c r="M4" s="8"/>
      <c r="N4" s="8" t="s">
        <v>1</v>
      </c>
      <c r="O4" s="8" t="s">
        <v>2</v>
      </c>
      <c r="P4" s="8" t="s">
        <v>1</v>
      </c>
      <c r="Q4" s="8" t="s">
        <v>2</v>
      </c>
      <c r="R4" s="8" t="s">
        <v>1</v>
      </c>
      <c r="S4" s="8" t="s">
        <v>2</v>
      </c>
      <c r="T4" s="8" t="s">
        <v>1</v>
      </c>
      <c r="U4" s="8" t="s">
        <v>2</v>
      </c>
    </row>
    <row r="5" spans="1:21" x14ac:dyDescent="0.25">
      <c r="A5" t="s">
        <v>20</v>
      </c>
      <c r="B5" s="13"/>
      <c r="C5" s="13"/>
      <c r="D5" s="13"/>
      <c r="E5" s="13"/>
      <c r="F5" s="13"/>
      <c r="G5" s="13"/>
      <c r="H5" s="13"/>
      <c r="I5" s="13"/>
      <c r="J5" s="13"/>
      <c r="K5" s="13"/>
      <c r="L5" s="13"/>
      <c r="M5" s="13"/>
      <c r="N5" s="13"/>
      <c r="O5" s="13"/>
      <c r="P5" s="12">
        <v>0.32</v>
      </c>
      <c r="Q5" s="13">
        <v>11</v>
      </c>
      <c r="R5" s="12">
        <v>0.12</v>
      </c>
      <c r="S5" s="13">
        <v>10</v>
      </c>
      <c r="T5" s="13" t="s">
        <v>6</v>
      </c>
      <c r="U5" s="13" t="s">
        <v>6</v>
      </c>
    </row>
    <row r="6" spans="1:21" ht="15.75" thickBot="1" x14ac:dyDescent="0.3">
      <c r="A6" s="6" t="s">
        <v>42</v>
      </c>
      <c r="B6" s="11"/>
      <c r="C6" s="11"/>
      <c r="D6" s="11"/>
      <c r="E6" s="11"/>
      <c r="F6" s="11"/>
      <c r="G6" s="11"/>
      <c r="H6" s="11"/>
      <c r="I6" s="11"/>
      <c r="J6" s="11"/>
      <c r="K6" s="11"/>
      <c r="L6" s="11"/>
      <c r="M6" s="11"/>
      <c r="N6" s="10">
        <v>0.13</v>
      </c>
      <c r="O6" s="11">
        <v>23</v>
      </c>
      <c r="P6" s="11"/>
      <c r="Q6" s="11"/>
      <c r="R6" s="11"/>
      <c r="S6" s="11"/>
      <c r="T6" s="11"/>
      <c r="U6" s="11"/>
    </row>
  </sheetData>
  <sortState ref="A5:U6">
    <sortCondition ref="A1"/>
  </sortState>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workbookViewId="0"/>
  </sheetViews>
  <sheetFormatPr defaultRowHeight="15" x14ac:dyDescent="0.25"/>
  <cols>
    <col min="1" max="1" width="31.7109375" bestFit="1" customWidth="1"/>
    <col min="2" max="2" width="12.7109375" bestFit="1" customWidth="1"/>
    <col min="3" max="3" width="5" bestFit="1" customWidth="1"/>
    <col min="4" max="4" width="3"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43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ht="15.75" thickBot="1" x14ac:dyDescent="0.3">
      <c r="A5" s="6" t="s">
        <v>92</v>
      </c>
      <c r="B5" s="9" t="str">
        <f>HYPERLINK("#u40360000i!a1","Hoved institution")</f>
        <v>Hoved institution</v>
      </c>
      <c r="C5" s="10">
        <v>0.15</v>
      </c>
      <c r="D5" s="11">
        <v>90</v>
      </c>
      <c r="E5" s="10">
        <v>0.14000000000000001</v>
      </c>
      <c r="F5" s="11">
        <v>248</v>
      </c>
      <c r="G5" s="10">
        <v>0.13</v>
      </c>
      <c r="H5" s="11">
        <v>333</v>
      </c>
      <c r="I5" s="10">
        <v>0.11</v>
      </c>
      <c r="J5" s="11">
        <v>293</v>
      </c>
      <c r="K5" s="10">
        <v>0.08</v>
      </c>
      <c r="L5" s="11">
        <v>256</v>
      </c>
      <c r="M5" s="10">
        <v>0.05</v>
      </c>
      <c r="N5" s="11">
        <v>334</v>
      </c>
      <c r="O5" s="10">
        <v>0.11</v>
      </c>
      <c r="P5" s="11">
        <v>303</v>
      </c>
      <c r="Q5" s="10">
        <v>0.16</v>
      </c>
      <c r="R5" s="11">
        <v>187</v>
      </c>
      <c r="S5" s="10">
        <v>0.16</v>
      </c>
      <c r="T5" s="11">
        <v>241</v>
      </c>
      <c r="U5" s="10">
        <v>0.16</v>
      </c>
      <c r="V5" s="11">
        <v>194</v>
      </c>
    </row>
  </sheetData>
  <sortState ref="A5:V5">
    <sortCondition ref="A1"/>
  </sortState>
  <pageMargins left="0.7" right="0.7" top="0.75" bottom="0.75" header="0.3" footer="0.3"/>
</worksheet>
</file>

<file path=xl/worksheets/sheet4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4.140625" bestFit="1" customWidth="1"/>
    <col min="20" max="20" width="5" bestFit="1" customWidth="1"/>
    <col min="21" max="21" width="2.42578125" bestFit="1" customWidth="1"/>
  </cols>
  <sheetData>
    <row r="1" spans="1:21" x14ac:dyDescent="0.25">
      <c r="A1" s="2" t="str">
        <f>HYPERLINK("#u137!a1","Tilbage til Teknik, KVU")</f>
        <v>Tilbage til Teknik, KVU</v>
      </c>
    </row>
    <row r="2" spans="1:21" ht="15.75" thickBot="1" x14ac:dyDescent="0.3">
      <c r="A2" s="1" t="s">
        <v>109</v>
      </c>
      <c r="B2" s="1"/>
    </row>
    <row r="3" spans="1:21" x14ac:dyDescent="0.25">
      <c r="A3" s="3"/>
      <c r="B3" s="7"/>
      <c r="C3" s="7"/>
      <c r="D3" s="7"/>
      <c r="E3" s="7"/>
      <c r="F3" s="7"/>
      <c r="G3" s="7"/>
      <c r="H3" s="7"/>
      <c r="I3" s="7"/>
      <c r="J3" s="7"/>
      <c r="K3" s="7"/>
      <c r="L3" s="7"/>
      <c r="M3" s="7"/>
      <c r="N3" s="7"/>
      <c r="O3" s="7"/>
      <c r="P3" s="7"/>
      <c r="Q3" s="7"/>
      <c r="R3" s="7"/>
      <c r="S3" s="7"/>
      <c r="T3" s="7">
        <v>2011</v>
      </c>
      <c r="U3" s="7"/>
    </row>
    <row r="4" spans="1:21" x14ac:dyDescent="0.25">
      <c r="A4" s="4"/>
      <c r="B4" s="8"/>
      <c r="C4" s="8"/>
      <c r="D4" s="8"/>
      <c r="E4" s="8"/>
      <c r="F4" s="8"/>
      <c r="G4" s="8"/>
      <c r="H4" s="8"/>
      <c r="I4" s="8"/>
      <c r="J4" s="8"/>
      <c r="K4" s="8"/>
      <c r="L4" s="8"/>
      <c r="M4" s="8"/>
      <c r="N4" s="8"/>
      <c r="O4" s="8"/>
      <c r="P4" s="8"/>
      <c r="Q4" s="8"/>
      <c r="R4" s="8"/>
      <c r="S4" s="8"/>
      <c r="T4" s="8" t="s">
        <v>1</v>
      </c>
      <c r="U4" s="8" t="s">
        <v>2</v>
      </c>
    </row>
    <row r="5" spans="1:21" ht="15.75" thickBot="1" x14ac:dyDescent="0.3">
      <c r="A5" s="6" t="s">
        <v>20</v>
      </c>
      <c r="B5" s="11"/>
      <c r="C5" s="11"/>
      <c r="D5" s="11"/>
      <c r="E5" s="11"/>
      <c r="F5" s="11"/>
      <c r="G5" s="11"/>
      <c r="H5" s="11"/>
      <c r="I5" s="11"/>
      <c r="J5" s="11"/>
      <c r="K5" s="11"/>
      <c r="L5" s="11"/>
      <c r="M5" s="11"/>
      <c r="N5" s="11"/>
      <c r="O5" s="11"/>
      <c r="P5" s="11"/>
      <c r="Q5" s="11"/>
      <c r="R5" s="11"/>
      <c r="S5" s="11"/>
      <c r="T5" s="11" t="s">
        <v>6</v>
      </c>
      <c r="U5" s="11" t="s">
        <v>6</v>
      </c>
    </row>
  </sheetData>
  <sortState ref="A5:U5">
    <sortCondition ref="A1"/>
  </sortState>
  <pageMargins left="0.7" right="0.7" top="0.75" bottom="0.75" header="0.3" footer="0.3"/>
</worksheet>
</file>

<file path=xl/worksheets/sheet4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HYPERLINK("#u137!a1","Tilbage til Teknik, KVU")</f>
        <v>Tilbage til Teknik, KVU</v>
      </c>
    </row>
    <row r="2" spans="1:21" ht="15.75" thickBot="1" x14ac:dyDescent="0.3">
      <c r="A2" s="1" t="s">
        <v>108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0.25</v>
      </c>
      <c r="Q5" s="13">
        <v>38</v>
      </c>
      <c r="R5" s="12">
        <v>0.16</v>
      </c>
      <c r="S5" s="13">
        <v>25</v>
      </c>
      <c r="T5" s="12">
        <v>0.19</v>
      </c>
      <c r="U5" s="13">
        <v>28</v>
      </c>
    </row>
    <row r="6" spans="1:21" x14ac:dyDescent="0.25">
      <c r="A6" t="s">
        <v>18</v>
      </c>
      <c r="B6" s="13"/>
      <c r="C6" s="13"/>
      <c r="D6" s="13"/>
      <c r="E6" s="13"/>
      <c r="F6" s="13"/>
      <c r="G6" s="13"/>
      <c r="H6" s="13"/>
      <c r="I6" s="13"/>
      <c r="J6" s="13"/>
      <c r="K6" s="13"/>
      <c r="L6" s="13"/>
      <c r="M6" s="13"/>
      <c r="N6" s="13"/>
      <c r="O6" s="13"/>
      <c r="P6" s="12">
        <v>0.12</v>
      </c>
      <c r="Q6" s="13">
        <v>11</v>
      </c>
      <c r="R6" s="13" t="s">
        <v>6</v>
      </c>
      <c r="S6" s="13" t="s">
        <v>6</v>
      </c>
      <c r="T6" s="12">
        <v>0.05</v>
      </c>
      <c r="U6" s="13">
        <v>19</v>
      </c>
    </row>
    <row r="7" spans="1:21" x14ac:dyDescent="0.25">
      <c r="A7" t="s">
        <v>19</v>
      </c>
      <c r="B7" s="13"/>
      <c r="C7" s="13"/>
      <c r="D7" s="13"/>
      <c r="E7" s="13"/>
      <c r="F7" s="13"/>
      <c r="G7" s="13"/>
      <c r="H7" s="13"/>
      <c r="I7" s="13"/>
      <c r="J7" s="13"/>
      <c r="K7" s="13"/>
      <c r="L7" s="13"/>
      <c r="M7" s="13"/>
      <c r="N7" s="13"/>
      <c r="O7" s="13"/>
      <c r="P7" s="13" t="s">
        <v>6</v>
      </c>
      <c r="Q7" s="13" t="s">
        <v>6</v>
      </c>
      <c r="R7" s="13" t="s">
        <v>6</v>
      </c>
      <c r="S7" s="13" t="s">
        <v>6</v>
      </c>
      <c r="T7" s="12">
        <v>0.11</v>
      </c>
      <c r="U7" s="13">
        <v>13</v>
      </c>
    </row>
    <row r="8" spans="1:21" x14ac:dyDescent="0.25">
      <c r="A8" t="s">
        <v>20</v>
      </c>
      <c r="B8" s="13"/>
      <c r="C8" s="13"/>
      <c r="D8" s="13"/>
      <c r="E8" s="13"/>
      <c r="F8" s="13"/>
      <c r="G8" s="13"/>
      <c r="H8" s="13"/>
      <c r="I8" s="13"/>
      <c r="J8" s="13"/>
      <c r="K8" s="13"/>
      <c r="L8" s="13"/>
      <c r="M8" s="13"/>
      <c r="N8" s="13"/>
      <c r="O8" s="13"/>
      <c r="P8" s="12">
        <v>0.23</v>
      </c>
      <c r="Q8" s="13">
        <v>20</v>
      </c>
      <c r="R8" s="12">
        <v>0.15</v>
      </c>
      <c r="S8" s="13">
        <v>20</v>
      </c>
      <c r="T8" s="12">
        <v>0.13</v>
      </c>
      <c r="U8" s="13">
        <v>27</v>
      </c>
    </row>
    <row r="9" spans="1:21" x14ac:dyDescent="0.25">
      <c r="A9" t="s">
        <v>22</v>
      </c>
      <c r="B9" s="13"/>
      <c r="C9" s="13"/>
      <c r="D9" s="13"/>
      <c r="E9" s="13"/>
      <c r="F9" s="13"/>
      <c r="G9" s="13"/>
      <c r="H9" s="13"/>
      <c r="I9" s="13"/>
      <c r="J9" s="13"/>
      <c r="K9" s="13"/>
      <c r="L9" s="13"/>
      <c r="M9" s="13"/>
      <c r="N9" s="13"/>
      <c r="O9" s="13"/>
      <c r="P9" s="12">
        <v>0.26</v>
      </c>
      <c r="Q9" s="13">
        <v>16</v>
      </c>
      <c r="R9" s="12">
        <v>0.21</v>
      </c>
      <c r="S9" s="13">
        <v>16</v>
      </c>
      <c r="T9" s="12">
        <v>0.14000000000000001</v>
      </c>
      <c r="U9" s="13">
        <v>33</v>
      </c>
    </row>
    <row r="10" spans="1:21" x14ac:dyDescent="0.25">
      <c r="A10" t="s">
        <v>26</v>
      </c>
      <c r="B10" s="13"/>
      <c r="C10" s="13"/>
      <c r="D10" s="13"/>
      <c r="E10" s="13"/>
      <c r="F10" s="13"/>
      <c r="G10" s="13"/>
      <c r="H10" s="13"/>
      <c r="I10" s="13"/>
      <c r="J10" s="13"/>
      <c r="K10" s="13"/>
      <c r="L10" s="12">
        <v>0.02</v>
      </c>
      <c r="M10" s="13">
        <v>23</v>
      </c>
      <c r="N10" s="12">
        <v>0.12</v>
      </c>
      <c r="O10" s="13">
        <v>26</v>
      </c>
      <c r="P10" s="12">
        <v>0.28999999999999998</v>
      </c>
      <c r="Q10" s="13">
        <v>18</v>
      </c>
      <c r="R10" s="12">
        <v>0.12</v>
      </c>
      <c r="S10" s="13">
        <v>30</v>
      </c>
      <c r="T10" s="12">
        <v>0.09</v>
      </c>
      <c r="U10" s="13">
        <v>33</v>
      </c>
    </row>
    <row r="11" spans="1:21" x14ac:dyDescent="0.25">
      <c r="A11" t="s">
        <v>36</v>
      </c>
      <c r="B11" s="13"/>
      <c r="C11" s="13"/>
      <c r="D11" s="13"/>
      <c r="E11" s="13"/>
      <c r="F11" s="13"/>
      <c r="G11" s="13"/>
      <c r="H11" s="13"/>
      <c r="I11" s="13"/>
      <c r="J11" s="13"/>
      <c r="K11" s="13"/>
      <c r="L11" s="13"/>
      <c r="M11" s="13"/>
      <c r="N11" s="13"/>
      <c r="O11" s="13"/>
      <c r="P11" s="12">
        <v>0.28999999999999998</v>
      </c>
      <c r="Q11" s="13">
        <v>17</v>
      </c>
      <c r="R11" s="12">
        <v>0.24</v>
      </c>
      <c r="S11" s="13">
        <v>16</v>
      </c>
      <c r="T11" s="12">
        <v>7.0000000000000007E-2</v>
      </c>
      <c r="U11" s="13">
        <v>32</v>
      </c>
    </row>
    <row r="12" spans="1:21" x14ac:dyDescent="0.25">
      <c r="A12" t="s">
        <v>37</v>
      </c>
      <c r="B12" s="12">
        <v>0.16</v>
      </c>
      <c r="C12" s="13">
        <v>15</v>
      </c>
      <c r="D12" s="12">
        <v>0.03</v>
      </c>
      <c r="E12" s="13">
        <v>22</v>
      </c>
      <c r="F12" s="12">
        <v>0.04</v>
      </c>
      <c r="G12" s="13">
        <v>34</v>
      </c>
      <c r="H12" s="12">
        <v>0.02</v>
      </c>
      <c r="I12" s="13">
        <v>36</v>
      </c>
      <c r="J12" s="12">
        <v>0.04</v>
      </c>
      <c r="K12" s="13">
        <v>36</v>
      </c>
      <c r="L12" s="12">
        <v>0.04</v>
      </c>
      <c r="M12" s="13">
        <v>26</v>
      </c>
      <c r="N12" s="13"/>
      <c r="O12" s="13"/>
      <c r="P12" s="12">
        <v>0.3</v>
      </c>
      <c r="Q12" s="13">
        <v>36</v>
      </c>
      <c r="R12" s="12">
        <v>0.08</v>
      </c>
      <c r="S12" s="13">
        <v>33</v>
      </c>
      <c r="T12" s="12">
        <v>0.12</v>
      </c>
      <c r="U12" s="13">
        <v>40</v>
      </c>
    </row>
    <row r="13" spans="1:21" ht="15.75" thickBot="1" x14ac:dyDescent="0.3">
      <c r="A13" s="6" t="s">
        <v>42</v>
      </c>
      <c r="B13" s="10">
        <v>0.14000000000000001</v>
      </c>
      <c r="C13" s="11">
        <v>179</v>
      </c>
      <c r="D13" s="10">
        <v>0.12</v>
      </c>
      <c r="E13" s="11">
        <v>225</v>
      </c>
      <c r="F13" s="10">
        <v>0.12</v>
      </c>
      <c r="G13" s="11">
        <v>217</v>
      </c>
      <c r="H13" s="10">
        <v>0.05</v>
      </c>
      <c r="I13" s="11">
        <v>178</v>
      </c>
      <c r="J13" s="10">
        <v>0.02</v>
      </c>
      <c r="K13" s="11">
        <v>135</v>
      </c>
      <c r="L13" s="10">
        <v>0.02</v>
      </c>
      <c r="M13" s="11">
        <v>127</v>
      </c>
      <c r="N13" s="10">
        <v>0.16</v>
      </c>
      <c r="O13" s="11">
        <v>167</v>
      </c>
      <c r="P13" s="11" t="s">
        <v>6</v>
      </c>
      <c r="Q13" s="11" t="s">
        <v>6</v>
      </c>
      <c r="R13" s="11"/>
      <c r="S13" s="11"/>
      <c r="T13" s="11" t="s">
        <v>6</v>
      </c>
      <c r="U13" s="11" t="s">
        <v>6</v>
      </c>
    </row>
  </sheetData>
  <sortState ref="A5:U13">
    <sortCondition ref="A1"/>
  </sortState>
  <pageMargins left="0.7" right="0.7" top="0.75" bottom="0.75" header="0.3" footer="0.3"/>
</worksheet>
</file>

<file path=xl/worksheets/sheet4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HYPERLINK("#u137!a1","Tilbage til Teknik, KVU")</f>
        <v>Tilbage til Teknik, KVU</v>
      </c>
    </row>
    <row r="2" spans="1:21" ht="15.75" thickBot="1" x14ac:dyDescent="0.3">
      <c r="A2" s="1" t="s">
        <v>107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18</v>
      </c>
      <c r="B5" s="13"/>
      <c r="C5" s="13"/>
      <c r="D5" s="13"/>
      <c r="E5" s="13"/>
      <c r="F5" s="13"/>
      <c r="G5" s="13"/>
      <c r="H5" s="13"/>
      <c r="I5" s="13"/>
      <c r="J5" s="13"/>
      <c r="K5" s="13"/>
      <c r="L5" s="13"/>
      <c r="M5" s="13"/>
      <c r="N5" s="13"/>
      <c r="O5" s="13"/>
      <c r="P5" s="12">
        <v>0.17</v>
      </c>
      <c r="Q5" s="13">
        <v>13</v>
      </c>
      <c r="R5" s="13" t="s">
        <v>6</v>
      </c>
      <c r="S5" s="13" t="s">
        <v>6</v>
      </c>
      <c r="T5" s="12">
        <v>0.26</v>
      </c>
      <c r="U5" s="13">
        <v>11</v>
      </c>
    </row>
    <row r="6" spans="1:21" x14ac:dyDescent="0.25">
      <c r="A6" t="s">
        <v>19</v>
      </c>
      <c r="B6" s="13"/>
      <c r="C6" s="13"/>
      <c r="D6" s="13"/>
      <c r="E6" s="13"/>
      <c r="F6" s="13"/>
      <c r="G6" s="13"/>
      <c r="H6" s="13"/>
      <c r="I6" s="13"/>
      <c r="J6" s="13"/>
      <c r="K6" s="13"/>
      <c r="L6" s="13"/>
      <c r="M6" s="13"/>
      <c r="N6" s="13"/>
      <c r="O6" s="13"/>
      <c r="P6" s="12">
        <v>0.28999999999999998</v>
      </c>
      <c r="Q6" s="13">
        <v>26</v>
      </c>
      <c r="R6" s="12">
        <v>0.28000000000000003</v>
      </c>
      <c r="S6" s="13">
        <v>35</v>
      </c>
      <c r="T6" s="12">
        <v>0.18</v>
      </c>
      <c r="U6" s="13">
        <v>56</v>
      </c>
    </row>
    <row r="7" spans="1:21" x14ac:dyDescent="0.25">
      <c r="A7" t="s">
        <v>22</v>
      </c>
      <c r="B7" s="13"/>
      <c r="C7" s="13"/>
      <c r="D7" s="13"/>
      <c r="E7" s="13"/>
      <c r="F7" s="13"/>
      <c r="G7" s="13"/>
      <c r="H7" s="13"/>
      <c r="I7" s="13"/>
      <c r="J7" s="13"/>
      <c r="K7" s="13"/>
      <c r="L7" s="13"/>
      <c r="M7" s="13"/>
      <c r="N7" s="13"/>
      <c r="O7" s="13"/>
      <c r="P7" s="12">
        <v>0.1</v>
      </c>
      <c r="Q7" s="13">
        <v>25</v>
      </c>
      <c r="R7" s="12">
        <v>0.19</v>
      </c>
      <c r="S7" s="13">
        <v>38</v>
      </c>
      <c r="T7" s="12">
        <v>0.15</v>
      </c>
      <c r="U7" s="13">
        <v>48</v>
      </c>
    </row>
    <row r="8" spans="1:21" x14ac:dyDescent="0.25">
      <c r="A8" t="s">
        <v>32</v>
      </c>
      <c r="B8" s="12">
        <v>0.16</v>
      </c>
      <c r="C8" s="13">
        <v>10</v>
      </c>
      <c r="D8" s="12">
        <v>0.12</v>
      </c>
      <c r="E8" s="13">
        <v>16</v>
      </c>
      <c r="F8" s="12">
        <v>0.11</v>
      </c>
      <c r="G8" s="13">
        <v>13</v>
      </c>
      <c r="H8" s="13" t="s">
        <v>6</v>
      </c>
      <c r="I8" s="13" t="s">
        <v>6</v>
      </c>
      <c r="J8" s="12">
        <v>7.0000000000000007E-2</v>
      </c>
      <c r="K8" s="13">
        <v>10</v>
      </c>
      <c r="L8" s="13" t="s">
        <v>6</v>
      </c>
      <c r="M8" s="13" t="s">
        <v>6</v>
      </c>
      <c r="N8" s="13" t="s">
        <v>6</v>
      </c>
      <c r="O8" s="13" t="s">
        <v>6</v>
      </c>
      <c r="P8" s="12">
        <v>0.16</v>
      </c>
      <c r="Q8" s="13">
        <v>13</v>
      </c>
      <c r="R8" s="13" t="s">
        <v>6</v>
      </c>
      <c r="S8" s="13" t="s">
        <v>6</v>
      </c>
      <c r="T8" s="13" t="s">
        <v>6</v>
      </c>
      <c r="U8" s="13" t="s">
        <v>6</v>
      </c>
    </row>
    <row r="9" spans="1:21" ht="15.75" thickBot="1" x14ac:dyDescent="0.3">
      <c r="A9" s="6" t="s">
        <v>42</v>
      </c>
      <c r="B9" s="10">
        <v>0.1</v>
      </c>
      <c r="C9" s="11">
        <v>78</v>
      </c>
      <c r="D9" s="10">
        <v>0.14000000000000001</v>
      </c>
      <c r="E9" s="11">
        <v>104</v>
      </c>
      <c r="F9" s="10">
        <v>0.15</v>
      </c>
      <c r="G9" s="11">
        <v>118</v>
      </c>
      <c r="H9" s="10">
        <v>0.12</v>
      </c>
      <c r="I9" s="11">
        <v>107</v>
      </c>
      <c r="J9" s="10">
        <v>7.0000000000000007E-2</v>
      </c>
      <c r="K9" s="11">
        <v>63</v>
      </c>
      <c r="L9" s="10">
        <v>0.06</v>
      </c>
      <c r="M9" s="11">
        <v>91</v>
      </c>
      <c r="N9" s="10">
        <v>0.11</v>
      </c>
      <c r="O9" s="11">
        <v>92</v>
      </c>
      <c r="P9" s="11" t="s">
        <v>6</v>
      </c>
      <c r="Q9" s="11" t="s">
        <v>6</v>
      </c>
      <c r="R9" s="11"/>
      <c r="S9" s="11"/>
      <c r="T9" s="11" t="s">
        <v>6</v>
      </c>
      <c r="U9" s="11" t="s">
        <v>6</v>
      </c>
    </row>
  </sheetData>
  <sortState ref="A5:U9">
    <sortCondition ref="A1"/>
  </sortState>
  <pageMargins left="0.7" right="0.7" top="0.75" bottom="0.75" header="0.3" footer="0.3"/>
</worksheet>
</file>

<file path=xl/worksheets/sheet4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26.855468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4" bestFit="1" customWidth="1"/>
  </cols>
  <sheetData>
    <row r="1" spans="1:21" x14ac:dyDescent="0.25">
      <c r="A1" s="2" t="str">
        <f>HYPERLINK("#u137!a1","Tilbage til Teknik, KVU")</f>
        <v>Tilbage til Teknik, KVU</v>
      </c>
    </row>
    <row r="2" spans="1:21" ht="15.75" thickBot="1" x14ac:dyDescent="0.3">
      <c r="A2" s="1" t="s">
        <v>106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19</v>
      </c>
      <c r="B5" s="13"/>
      <c r="C5" s="13"/>
      <c r="D5" s="13"/>
      <c r="E5" s="13"/>
      <c r="F5" s="13"/>
      <c r="G5" s="13"/>
      <c r="H5" s="13"/>
      <c r="I5" s="13"/>
      <c r="J5" s="13"/>
      <c r="K5" s="13"/>
      <c r="L5" s="13"/>
      <c r="M5" s="13"/>
      <c r="N5" s="13"/>
      <c r="O5" s="13"/>
      <c r="P5" s="12">
        <v>0.08</v>
      </c>
      <c r="Q5" s="13">
        <v>25</v>
      </c>
      <c r="R5" s="12">
        <v>0.18</v>
      </c>
      <c r="S5" s="13">
        <v>28</v>
      </c>
      <c r="T5" s="12">
        <v>0.21</v>
      </c>
      <c r="U5" s="13">
        <v>27</v>
      </c>
    </row>
    <row r="6" spans="1:21" x14ac:dyDescent="0.25">
      <c r="A6" t="s">
        <v>15</v>
      </c>
      <c r="B6" s="13"/>
      <c r="C6" s="13"/>
      <c r="D6" s="13"/>
      <c r="E6" s="13"/>
      <c r="F6" s="13"/>
      <c r="G6" s="13"/>
      <c r="H6" s="13"/>
      <c r="I6" s="13"/>
      <c r="J6" s="13"/>
      <c r="K6" s="13"/>
      <c r="L6" s="13"/>
      <c r="M6" s="13"/>
      <c r="N6" s="13"/>
      <c r="O6" s="13"/>
      <c r="P6" s="12">
        <v>0.14000000000000001</v>
      </c>
      <c r="Q6" s="13">
        <v>88</v>
      </c>
      <c r="R6" s="12">
        <v>0.2</v>
      </c>
      <c r="S6" s="13">
        <v>94</v>
      </c>
      <c r="T6" s="12">
        <v>0.12</v>
      </c>
      <c r="U6" s="13">
        <v>108</v>
      </c>
    </row>
    <row r="7" spans="1:21" x14ac:dyDescent="0.25">
      <c r="A7" t="s">
        <v>22</v>
      </c>
      <c r="B7" s="13"/>
      <c r="C7" s="13"/>
      <c r="D7" s="13"/>
      <c r="E7" s="13"/>
      <c r="F7" s="13"/>
      <c r="G7" s="13"/>
      <c r="H7" s="13"/>
      <c r="I7" s="13"/>
      <c r="J7" s="13"/>
      <c r="K7" s="13"/>
      <c r="L7" s="13"/>
      <c r="M7" s="13"/>
      <c r="N7" s="13"/>
      <c r="O7" s="13"/>
      <c r="P7" s="12">
        <v>0.12</v>
      </c>
      <c r="Q7" s="13">
        <v>32</v>
      </c>
      <c r="R7" s="12">
        <v>0.12</v>
      </c>
      <c r="S7" s="13">
        <v>27</v>
      </c>
      <c r="T7" s="12">
        <v>0.18</v>
      </c>
      <c r="U7" s="13">
        <v>30</v>
      </c>
    </row>
    <row r="8" spans="1:21" ht="15.75" thickBot="1" x14ac:dyDescent="0.3">
      <c r="A8" s="6" t="s">
        <v>42</v>
      </c>
      <c r="B8" s="10">
        <v>0.18</v>
      </c>
      <c r="C8" s="11">
        <v>207</v>
      </c>
      <c r="D8" s="10">
        <v>0.15</v>
      </c>
      <c r="E8" s="11">
        <v>227</v>
      </c>
      <c r="F8" s="10">
        <v>0.12</v>
      </c>
      <c r="G8" s="11">
        <v>108</v>
      </c>
      <c r="H8" s="10">
        <v>7.0000000000000007E-2</v>
      </c>
      <c r="I8" s="11">
        <v>168</v>
      </c>
      <c r="J8" s="10">
        <v>0.06</v>
      </c>
      <c r="K8" s="11">
        <v>130</v>
      </c>
      <c r="L8" s="10">
        <v>0.04</v>
      </c>
      <c r="M8" s="11">
        <v>159</v>
      </c>
      <c r="N8" s="10">
        <v>0.09</v>
      </c>
      <c r="O8" s="11">
        <v>146</v>
      </c>
      <c r="P8" s="11"/>
      <c r="Q8" s="11"/>
      <c r="R8" s="11"/>
      <c r="S8" s="11"/>
      <c r="T8" s="11"/>
      <c r="U8" s="11"/>
    </row>
  </sheetData>
  <sortState ref="A5:U8">
    <sortCondition ref="A1"/>
  </sortState>
  <pageMargins left="0.7" right="0.7" top="0.75" bottom="0.75" header="0.3" footer="0.3"/>
</worksheet>
</file>

<file path=xl/worksheets/sheet4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HYPERLINK("#u137!a1","Tilbage til Teknik, KVU")</f>
        <v>Tilbage til Teknik, KVU</v>
      </c>
    </row>
    <row r="2" spans="1:21" ht="15.75" thickBot="1" x14ac:dyDescent="0.3">
      <c r="A2" s="1" t="s">
        <v>105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0.03</v>
      </c>
      <c r="Q5" s="13">
        <v>20</v>
      </c>
      <c r="R5" s="12">
        <v>0.01</v>
      </c>
      <c r="S5" s="13">
        <v>40</v>
      </c>
      <c r="T5" s="12">
        <v>0.05</v>
      </c>
      <c r="U5" s="13">
        <v>50</v>
      </c>
    </row>
    <row r="6" spans="1:21" x14ac:dyDescent="0.25">
      <c r="A6" t="s">
        <v>18</v>
      </c>
      <c r="B6" s="13"/>
      <c r="C6" s="13"/>
      <c r="D6" s="13"/>
      <c r="E6" s="13"/>
      <c r="F6" s="13"/>
      <c r="G6" s="13"/>
      <c r="H6" s="13"/>
      <c r="I6" s="13"/>
      <c r="J6" s="13"/>
      <c r="K6" s="13"/>
      <c r="L6" s="13"/>
      <c r="M6" s="13"/>
      <c r="N6" s="13"/>
      <c r="O6" s="13"/>
      <c r="P6" s="12">
        <v>0.04</v>
      </c>
      <c r="Q6" s="13">
        <v>21</v>
      </c>
      <c r="R6" s="12">
        <v>0.08</v>
      </c>
      <c r="S6" s="13">
        <v>27</v>
      </c>
      <c r="T6" s="12">
        <v>0.02</v>
      </c>
      <c r="U6" s="13">
        <v>22</v>
      </c>
    </row>
    <row r="7" spans="1:21" x14ac:dyDescent="0.25">
      <c r="A7" t="s">
        <v>19</v>
      </c>
      <c r="B7" s="13"/>
      <c r="C7" s="13"/>
      <c r="D7" s="13"/>
      <c r="E7" s="13"/>
      <c r="F7" s="13"/>
      <c r="G7" s="13"/>
      <c r="H7" s="13"/>
      <c r="I7" s="13"/>
      <c r="J7" s="13"/>
      <c r="K7" s="13"/>
      <c r="L7" s="13"/>
      <c r="M7" s="13"/>
      <c r="N7" s="13"/>
      <c r="O7" s="13"/>
      <c r="P7" s="12">
        <v>0.06</v>
      </c>
      <c r="Q7" s="13">
        <v>29</v>
      </c>
      <c r="R7" s="12">
        <v>0.02</v>
      </c>
      <c r="S7" s="13">
        <v>23</v>
      </c>
      <c r="T7" s="12">
        <v>0.02</v>
      </c>
      <c r="U7" s="13">
        <v>20</v>
      </c>
    </row>
    <row r="8" spans="1:21" x14ac:dyDescent="0.25">
      <c r="A8" t="s">
        <v>20</v>
      </c>
      <c r="B8" s="13"/>
      <c r="C8" s="13"/>
      <c r="D8" s="13"/>
      <c r="E8" s="13"/>
      <c r="F8" s="13"/>
      <c r="G8" s="13"/>
      <c r="H8" s="13"/>
      <c r="I8" s="13"/>
      <c r="J8" s="13"/>
      <c r="K8" s="13"/>
      <c r="L8" s="13"/>
      <c r="M8" s="13"/>
      <c r="N8" s="13"/>
      <c r="O8" s="13"/>
      <c r="P8" s="13" t="s">
        <v>6</v>
      </c>
      <c r="Q8" s="13" t="s">
        <v>6</v>
      </c>
      <c r="R8" s="13"/>
      <c r="S8" s="13"/>
      <c r="T8" s="12">
        <v>0</v>
      </c>
      <c r="U8" s="13">
        <v>17</v>
      </c>
    </row>
    <row r="9" spans="1:21" x14ac:dyDescent="0.25">
      <c r="A9" t="s">
        <v>22</v>
      </c>
      <c r="B9" s="13"/>
      <c r="C9" s="13"/>
      <c r="D9" s="13"/>
      <c r="E9" s="13"/>
      <c r="F9" s="13"/>
      <c r="G9" s="13"/>
      <c r="H9" s="13"/>
      <c r="I9" s="13"/>
      <c r="J9" s="13"/>
      <c r="K9" s="13"/>
      <c r="L9" s="13"/>
      <c r="M9" s="13"/>
      <c r="N9" s="13"/>
      <c r="O9" s="13"/>
      <c r="P9" s="12">
        <v>0.06</v>
      </c>
      <c r="Q9" s="13">
        <v>41</v>
      </c>
      <c r="R9" s="12">
        <v>0.06</v>
      </c>
      <c r="S9" s="13">
        <v>41</v>
      </c>
      <c r="T9" s="12">
        <v>0.03</v>
      </c>
      <c r="U9" s="13">
        <v>61</v>
      </c>
    </row>
    <row r="10" spans="1:21" x14ac:dyDescent="0.25">
      <c r="A10" t="s">
        <v>26</v>
      </c>
      <c r="B10" s="13"/>
      <c r="C10" s="13"/>
      <c r="D10" s="13"/>
      <c r="E10" s="13"/>
      <c r="F10" s="13"/>
      <c r="G10" s="13"/>
      <c r="H10" s="13"/>
      <c r="I10" s="13"/>
      <c r="J10" s="13"/>
      <c r="K10" s="13"/>
      <c r="L10" s="13"/>
      <c r="M10" s="13"/>
      <c r="N10" s="13"/>
      <c r="O10" s="13"/>
      <c r="P10" s="12">
        <v>7.0000000000000007E-2</v>
      </c>
      <c r="Q10" s="13">
        <v>56</v>
      </c>
      <c r="R10" s="12">
        <v>0.04</v>
      </c>
      <c r="S10" s="13">
        <v>58</v>
      </c>
      <c r="T10" s="12">
        <v>0.06</v>
      </c>
      <c r="U10" s="13">
        <v>73</v>
      </c>
    </row>
    <row r="11" spans="1:21" x14ac:dyDescent="0.25">
      <c r="A11" t="s">
        <v>30</v>
      </c>
      <c r="B11" s="13" t="s">
        <v>6</v>
      </c>
      <c r="C11" s="13" t="s">
        <v>6</v>
      </c>
      <c r="D11" s="13"/>
      <c r="E11" s="13"/>
      <c r="F11" s="12">
        <v>0.02</v>
      </c>
      <c r="G11" s="13">
        <v>41</v>
      </c>
      <c r="H11" s="12">
        <v>0</v>
      </c>
      <c r="I11" s="13">
        <v>41</v>
      </c>
      <c r="J11" s="13" t="s">
        <v>6</v>
      </c>
      <c r="K11" s="13" t="s">
        <v>6</v>
      </c>
      <c r="L11" s="12">
        <v>0</v>
      </c>
      <c r="M11" s="13">
        <v>26</v>
      </c>
      <c r="N11" s="12">
        <v>0.02</v>
      </c>
      <c r="O11" s="13">
        <v>16</v>
      </c>
      <c r="P11" s="12">
        <v>0.05</v>
      </c>
      <c r="Q11" s="13">
        <v>30</v>
      </c>
      <c r="R11" s="12">
        <v>0.06</v>
      </c>
      <c r="S11" s="13">
        <v>40</v>
      </c>
      <c r="T11" s="12">
        <v>0.05</v>
      </c>
      <c r="U11" s="13">
        <v>30</v>
      </c>
    </row>
    <row r="12" spans="1:21" x14ac:dyDescent="0.25">
      <c r="A12" t="s">
        <v>36</v>
      </c>
      <c r="B12" s="13"/>
      <c r="C12" s="13"/>
      <c r="D12" s="13"/>
      <c r="E12" s="13"/>
      <c r="F12" s="13"/>
      <c r="G12" s="13"/>
      <c r="H12" s="13"/>
      <c r="I12" s="13"/>
      <c r="J12" s="13"/>
      <c r="K12" s="13"/>
      <c r="L12" s="13"/>
      <c r="M12" s="13"/>
      <c r="N12" s="13"/>
      <c r="O12" s="13"/>
      <c r="P12" s="12">
        <v>0.1</v>
      </c>
      <c r="Q12" s="13">
        <v>29</v>
      </c>
      <c r="R12" s="12">
        <v>0.04</v>
      </c>
      <c r="S12" s="13">
        <v>29</v>
      </c>
      <c r="T12" s="12">
        <v>0.01</v>
      </c>
      <c r="U12" s="13">
        <v>34</v>
      </c>
    </row>
    <row r="13" spans="1:21" ht="15.75" thickBot="1" x14ac:dyDescent="0.3">
      <c r="A13" s="6" t="s">
        <v>42</v>
      </c>
      <c r="B13" s="10">
        <v>0.04</v>
      </c>
      <c r="C13" s="11">
        <v>194</v>
      </c>
      <c r="D13" s="10">
        <v>0.04</v>
      </c>
      <c r="E13" s="11">
        <v>223</v>
      </c>
      <c r="F13" s="10">
        <v>0.02</v>
      </c>
      <c r="G13" s="11">
        <v>190</v>
      </c>
      <c r="H13" s="10">
        <v>0.01</v>
      </c>
      <c r="I13" s="11">
        <v>228</v>
      </c>
      <c r="J13" s="10">
        <v>0</v>
      </c>
      <c r="K13" s="11">
        <v>205</v>
      </c>
      <c r="L13" s="10">
        <v>0</v>
      </c>
      <c r="M13" s="11">
        <v>276</v>
      </c>
      <c r="N13" s="10">
        <v>0.03</v>
      </c>
      <c r="O13" s="11">
        <v>253</v>
      </c>
      <c r="P13" s="10">
        <v>0.03</v>
      </c>
      <c r="Q13" s="11">
        <v>16</v>
      </c>
      <c r="R13" s="11"/>
      <c r="S13" s="11"/>
      <c r="T13" s="11" t="s">
        <v>6</v>
      </c>
      <c r="U13" s="11" t="s">
        <v>6</v>
      </c>
    </row>
  </sheetData>
  <sortState ref="A5:U13">
    <sortCondition ref="A1"/>
  </sortState>
  <pageMargins left="0.7" right="0.7" top="0.75" bottom="0.75" header="0.3" footer="0.3"/>
</worksheet>
</file>

<file path=xl/worksheets/sheet4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41.140625" bestFit="1" customWidth="1"/>
    <col min="2" max="2" width="5" bestFit="1" customWidth="1"/>
    <col min="3" max="3" width="2.42578125" bestFit="1" customWidth="1"/>
  </cols>
  <sheetData>
    <row r="1" spans="1:3" x14ac:dyDescent="0.25">
      <c r="A1" s="2" t="str">
        <f>HYPERLINK("#u137!a1","Tilbage til Teknik, KVU")</f>
        <v>Tilbage til Teknik, KVU</v>
      </c>
    </row>
    <row r="2" spans="1:3" ht="15.75" thickBot="1" x14ac:dyDescent="0.3">
      <c r="A2" s="1" t="s">
        <v>104</v>
      </c>
      <c r="B2" s="1"/>
    </row>
    <row r="3" spans="1:3" x14ac:dyDescent="0.25">
      <c r="A3" s="3"/>
      <c r="B3" s="7">
        <v>2002</v>
      </c>
      <c r="C3" s="7"/>
    </row>
    <row r="4" spans="1:3" x14ac:dyDescent="0.25">
      <c r="A4" s="4"/>
      <c r="B4" s="8" t="s">
        <v>1</v>
      </c>
      <c r="C4" s="8" t="s">
        <v>2</v>
      </c>
    </row>
    <row r="5" spans="1:3" ht="15.75" thickBot="1" x14ac:dyDescent="0.3">
      <c r="A5" s="6" t="s">
        <v>37</v>
      </c>
      <c r="B5" s="11" t="s">
        <v>6</v>
      </c>
      <c r="C5" s="11" t="s">
        <v>6</v>
      </c>
    </row>
  </sheetData>
  <sortState ref="A5:C5">
    <sortCondition ref="A1"/>
  </sortState>
  <pageMargins left="0.7" right="0.7" top="0.75" bottom="0.75" header="0.3" footer="0.3"/>
</worksheet>
</file>

<file path=xl/worksheets/sheet4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30.5703125" bestFit="1" customWidth="1"/>
    <col min="4" max="4" width="5" bestFit="1" customWidth="1"/>
    <col min="5" max="5" width="3" bestFit="1" customWidth="1"/>
  </cols>
  <sheetData>
    <row r="1" spans="1:5" x14ac:dyDescent="0.25">
      <c r="A1" s="2" t="str">
        <f>HYPERLINK("#u137!a1","Tilbage til Teknik, KVU")</f>
        <v>Tilbage til Teknik, KVU</v>
      </c>
    </row>
    <row r="2" spans="1:5" ht="15.75" thickBot="1" x14ac:dyDescent="0.3">
      <c r="A2" s="1" t="s">
        <v>103</v>
      </c>
      <c r="B2" s="1"/>
    </row>
    <row r="3" spans="1:5" x14ac:dyDescent="0.25">
      <c r="A3" s="3"/>
      <c r="B3" s="7"/>
      <c r="C3" s="7"/>
      <c r="D3" s="7">
        <v>2003</v>
      </c>
      <c r="E3" s="7"/>
    </row>
    <row r="4" spans="1:5" x14ac:dyDescent="0.25">
      <c r="A4" s="4"/>
      <c r="B4" s="8"/>
      <c r="C4" s="8"/>
      <c r="D4" s="8" t="s">
        <v>1</v>
      </c>
      <c r="E4" s="8" t="s">
        <v>2</v>
      </c>
    </row>
    <row r="5" spans="1:5" ht="15.75" thickBot="1" x14ac:dyDescent="0.3">
      <c r="A5" s="6" t="s">
        <v>30</v>
      </c>
      <c r="B5" s="11"/>
      <c r="C5" s="11"/>
      <c r="D5" s="10">
        <v>0.04</v>
      </c>
      <c r="E5" s="11">
        <v>19</v>
      </c>
    </row>
  </sheetData>
  <sortState ref="A5:E5">
    <sortCondition ref="A1"/>
  </sortState>
  <pageMargins left="0.7" right="0.7" top="0.75" bottom="0.75" header="0.3" footer="0.3"/>
</worksheet>
</file>

<file path=xl/worksheets/sheet4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41.140625" bestFit="1" customWidth="1"/>
    <col min="2" max="2" width="5" bestFit="1" customWidth="1"/>
    <col min="3" max="3" width="3" bestFit="1" customWidth="1"/>
    <col min="4" max="4" width="5" bestFit="1" customWidth="1"/>
    <col min="5" max="5" width="3" bestFit="1" customWidth="1"/>
  </cols>
  <sheetData>
    <row r="1" spans="1:5" x14ac:dyDescent="0.25">
      <c r="A1" s="2" t="str">
        <f>HYPERLINK("#u137!a1","Tilbage til Teknik, KVU")</f>
        <v>Tilbage til Teknik, KVU</v>
      </c>
    </row>
    <row r="2" spans="1:5" ht="15.75" thickBot="1" x14ac:dyDescent="0.3">
      <c r="A2" s="1" t="s">
        <v>102</v>
      </c>
      <c r="B2" s="1"/>
    </row>
    <row r="3" spans="1:5" x14ac:dyDescent="0.25">
      <c r="A3" s="3"/>
      <c r="B3" s="7">
        <v>2002</v>
      </c>
      <c r="C3" s="7"/>
      <c r="D3" s="7">
        <v>2003</v>
      </c>
      <c r="E3" s="7"/>
    </row>
    <row r="4" spans="1:5" x14ac:dyDescent="0.25">
      <c r="A4" s="4"/>
      <c r="B4" s="8" t="s">
        <v>1</v>
      </c>
      <c r="C4" s="8" t="s">
        <v>2</v>
      </c>
      <c r="D4" s="8" t="s">
        <v>1</v>
      </c>
      <c r="E4" s="8" t="s">
        <v>2</v>
      </c>
    </row>
    <row r="5" spans="1:5" ht="15.75" thickBot="1" x14ac:dyDescent="0.3">
      <c r="A5" s="6" t="s">
        <v>37</v>
      </c>
      <c r="B5" s="10">
        <v>0.1</v>
      </c>
      <c r="C5" s="11">
        <v>18</v>
      </c>
      <c r="D5" s="10">
        <v>0.11</v>
      </c>
      <c r="E5" s="11">
        <v>18</v>
      </c>
    </row>
  </sheetData>
  <sortState ref="A5:E5">
    <sortCondition ref="A1"/>
  </sortState>
  <pageMargins left="0.7" right="0.7" top="0.75" bottom="0.75" header="0.3" footer="0.3"/>
</worksheet>
</file>

<file path=xl/worksheets/sheet4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3.140625" bestFit="1" customWidth="1"/>
    <col min="2" max="2" width="5" bestFit="1" customWidth="1"/>
    <col min="3" max="3" width="2.42578125" bestFit="1" customWidth="1"/>
    <col min="4" max="4" width="5" bestFit="1" customWidth="1"/>
    <col min="5" max="5" width="2.42578125" bestFit="1" customWidth="1"/>
    <col min="6" max="6" width="5" bestFit="1" customWidth="1"/>
    <col min="7" max="7" width="2.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HYPERLINK("#u134!a1","Tilbage til Sundhed, KVU")</f>
        <v>Tilbage til Sundhed, KVU</v>
      </c>
    </row>
    <row r="2" spans="1:21" ht="15.75" thickBot="1" x14ac:dyDescent="0.3">
      <c r="A2" s="1" t="s">
        <v>101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ht="15.75" thickBot="1" x14ac:dyDescent="0.3">
      <c r="A5" s="6" t="s">
        <v>7</v>
      </c>
      <c r="B5" s="11" t="s">
        <v>6</v>
      </c>
      <c r="C5" s="11" t="s">
        <v>6</v>
      </c>
      <c r="D5" s="11" t="s">
        <v>6</v>
      </c>
      <c r="E5" s="11" t="s">
        <v>6</v>
      </c>
      <c r="F5" s="11" t="s">
        <v>6</v>
      </c>
      <c r="G5" s="11" t="s">
        <v>6</v>
      </c>
      <c r="H5" s="10">
        <v>0.03</v>
      </c>
      <c r="I5" s="11">
        <v>10</v>
      </c>
      <c r="J5" s="10">
        <v>0.05</v>
      </c>
      <c r="K5" s="11">
        <v>10</v>
      </c>
      <c r="L5" s="10">
        <v>0.05</v>
      </c>
      <c r="M5" s="11">
        <v>10</v>
      </c>
      <c r="N5" s="10">
        <v>0.12</v>
      </c>
      <c r="O5" s="11">
        <v>13</v>
      </c>
      <c r="P5" s="11" t="s">
        <v>6</v>
      </c>
      <c r="Q5" s="11" t="s">
        <v>6</v>
      </c>
      <c r="R5" s="10">
        <v>0.1</v>
      </c>
      <c r="S5" s="11">
        <v>14</v>
      </c>
      <c r="T5" s="10">
        <v>0.17</v>
      </c>
      <c r="U5" s="11">
        <v>13</v>
      </c>
    </row>
  </sheetData>
  <sortState ref="A5:U5">
    <sortCondition ref="A1"/>
  </sortState>
  <pageMargins left="0.7" right="0.7" top="0.75" bottom="0.75" header="0.3" footer="0.3"/>
</worksheet>
</file>

<file path=xl/worksheets/sheet4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s>
  <sheetData>
    <row r="1" spans="1:7" x14ac:dyDescent="0.25">
      <c r="A1" s="2" t="str">
        <f>HYPERLINK("#u134!a1","Tilbage til Sundhed, KVU")</f>
        <v>Tilbage til Sundhed, KVU</v>
      </c>
    </row>
    <row r="2" spans="1:7" ht="15.75" thickBot="1" x14ac:dyDescent="0.3">
      <c r="A2" s="1" t="s">
        <v>100</v>
      </c>
      <c r="B2" s="1"/>
    </row>
    <row r="3" spans="1:7" x14ac:dyDescent="0.25">
      <c r="A3" s="3"/>
      <c r="B3" s="7">
        <v>2002</v>
      </c>
      <c r="C3" s="7"/>
      <c r="D3" s="7">
        <v>2003</v>
      </c>
      <c r="E3" s="7"/>
      <c r="F3" s="7">
        <v>2004</v>
      </c>
      <c r="G3" s="7"/>
    </row>
    <row r="4" spans="1:7" x14ac:dyDescent="0.25">
      <c r="A4" s="4"/>
      <c r="B4" s="8" t="s">
        <v>1</v>
      </c>
      <c r="C4" s="8" t="s">
        <v>2</v>
      </c>
      <c r="D4" s="8" t="s">
        <v>1</v>
      </c>
      <c r="E4" s="8" t="s">
        <v>2</v>
      </c>
      <c r="F4" s="8" t="s">
        <v>1</v>
      </c>
      <c r="G4" s="8" t="s">
        <v>2</v>
      </c>
    </row>
    <row r="5" spans="1:7" ht="15.75" thickBot="1" x14ac:dyDescent="0.3">
      <c r="A5" s="6" t="s">
        <v>32</v>
      </c>
      <c r="B5" s="10">
        <v>7.0000000000000007E-2</v>
      </c>
      <c r="C5" s="11">
        <v>35</v>
      </c>
      <c r="D5" s="10">
        <v>7.0000000000000007E-2</v>
      </c>
      <c r="E5" s="11">
        <v>32</v>
      </c>
      <c r="F5" s="10">
        <v>0.12</v>
      </c>
      <c r="G5" s="11">
        <v>18</v>
      </c>
    </row>
  </sheetData>
  <sortState ref="A5:G5">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sheetViews>
  <sheetFormatPr defaultRowHeight="15" x14ac:dyDescent="0.25"/>
  <cols>
    <col min="1" max="1" width="35.4257812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4" bestFit="1" customWidth="1"/>
    <col min="15" max="15" width="5" bestFit="1" customWidth="1"/>
    <col min="16" max="16" width="3" bestFit="1" customWidth="1"/>
    <col min="17" max="17" width="5" bestFit="1" customWidth="1"/>
    <col min="18" max="18" width="3" bestFit="1" customWidth="1"/>
    <col min="19" max="19" width="5" bestFit="1" customWidth="1"/>
    <col min="20" max="20" width="3"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87</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447</v>
      </c>
      <c r="B5" s="17" t="str">
        <f>HYPERLINK("#u63036000i!a1","Hoved institution")</f>
        <v>Hoved institution</v>
      </c>
      <c r="C5" s="13" t="s">
        <v>6</v>
      </c>
      <c r="D5" s="13" t="s">
        <v>6</v>
      </c>
      <c r="E5" s="13" t="s">
        <v>6</v>
      </c>
      <c r="F5" s="13" t="s">
        <v>6</v>
      </c>
      <c r="G5" s="13" t="s">
        <v>6</v>
      </c>
      <c r="H5" s="13" t="s">
        <v>6</v>
      </c>
      <c r="I5" s="13"/>
      <c r="J5" s="13"/>
      <c r="K5" s="13"/>
      <c r="L5" s="13"/>
      <c r="M5" s="13"/>
      <c r="N5" s="13"/>
      <c r="O5" s="13"/>
      <c r="P5" s="13"/>
      <c r="Q5" s="13"/>
      <c r="R5" s="13"/>
      <c r="S5" s="13"/>
      <c r="T5" s="13"/>
      <c r="U5" s="13"/>
      <c r="V5" s="13"/>
    </row>
    <row r="6" spans="1:22" x14ac:dyDescent="0.25">
      <c r="A6" t="s">
        <v>452</v>
      </c>
      <c r="B6" s="17" t="str">
        <f>HYPERLINK("#u64056200i!a1","Hoved institution")</f>
        <v>Hoved institution</v>
      </c>
      <c r="C6" s="13" t="s">
        <v>6</v>
      </c>
      <c r="D6" s="13" t="s">
        <v>6</v>
      </c>
      <c r="E6" s="12">
        <v>0.28000000000000003</v>
      </c>
      <c r="F6" s="13">
        <v>12</v>
      </c>
      <c r="G6" s="12">
        <v>0.17</v>
      </c>
      <c r="H6" s="13">
        <v>14</v>
      </c>
      <c r="I6" s="12">
        <v>0.25</v>
      </c>
      <c r="J6" s="13">
        <v>18</v>
      </c>
      <c r="K6" s="12">
        <v>0.32</v>
      </c>
      <c r="L6" s="13">
        <v>18</v>
      </c>
      <c r="M6" s="12">
        <v>0.28000000000000003</v>
      </c>
      <c r="N6" s="13">
        <v>17</v>
      </c>
      <c r="O6" s="12">
        <v>0.22</v>
      </c>
      <c r="P6" s="13">
        <v>19</v>
      </c>
      <c r="Q6" s="12">
        <v>0.25</v>
      </c>
      <c r="R6" s="13">
        <v>17</v>
      </c>
      <c r="S6" s="12">
        <v>0.22</v>
      </c>
      <c r="T6" s="13">
        <v>17</v>
      </c>
      <c r="U6" s="12">
        <v>0.53</v>
      </c>
      <c r="V6" s="13">
        <v>13</v>
      </c>
    </row>
    <row r="7" spans="1:22" x14ac:dyDescent="0.25">
      <c r="A7" t="s">
        <v>453</v>
      </c>
      <c r="B7" s="17" t="str">
        <f>HYPERLINK("#u64106200i!a1","Hoved institution")</f>
        <v>Hoved institution</v>
      </c>
      <c r="C7" s="12">
        <v>0.24</v>
      </c>
      <c r="D7" s="13">
        <v>34</v>
      </c>
      <c r="E7" s="12">
        <v>0.2</v>
      </c>
      <c r="F7" s="13">
        <v>45</v>
      </c>
      <c r="G7" s="12">
        <v>0.22</v>
      </c>
      <c r="H7" s="13">
        <v>34</v>
      </c>
      <c r="I7" s="12">
        <v>0.19</v>
      </c>
      <c r="J7" s="13">
        <v>58</v>
      </c>
      <c r="K7" s="12">
        <v>0.24</v>
      </c>
      <c r="L7" s="13">
        <v>48</v>
      </c>
      <c r="M7" s="12">
        <v>0.11</v>
      </c>
      <c r="N7" s="13">
        <v>72</v>
      </c>
      <c r="O7" s="12">
        <v>0.16</v>
      </c>
      <c r="P7" s="13">
        <v>86</v>
      </c>
      <c r="Q7" s="12">
        <v>0.28000000000000003</v>
      </c>
      <c r="R7" s="13">
        <v>74</v>
      </c>
      <c r="S7" s="12">
        <v>0.24</v>
      </c>
      <c r="T7" s="13">
        <v>96</v>
      </c>
      <c r="U7" s="12">
        <v>0.27</v>
      </c>
      <c r="V7" s="13">
        <v>77</v>
      </c>
    </row>
    <row r="8" spans="1:22" x14ac:dyDescent="0.25">
      <c r="A8" t="s">
        <v>446</v>
      </c>
      <c r="B8" s="17" t="str">
        <f>HYPERLINK("#u61486200i!a1","Hoved institution")</f>
        <v>Hoved institution</v>
      </c>
      <c r="C8" s="13" t="s">
        <v>6</v>
      </c>
      <c r="D8" s="13" t="s">
        <v>6</v>
      </c>
      <c r="E8" s="13" t="s">
        <v>6</v>
      </c>
      <c r="F8" s="13" t="s">
        <v>6</v>
      </c>
      <c r="G8" s="13" t="s">
        <v>6</v>
      </c>
      <c r="H8" s="13" t="s">
        <v>6</v>
      </c>
      <c r="I8" s="13" t="s">
        <v>6</v>
      </c>
      <c r="J8" s="13" t="s">
        <v>6</v>
      </c>
      <c r="K8" s="13" t="s">
        <v>6</v>
      </c>
      <c r="L8" s="13" t="s">
        <v>6</v>
      </c>
      <c r="M8" s="12">
        <v>0.15</v>
      </c>
      <c r="N8" s="13">
        <v>12</v>
      </c>
      <c r="O8" s="12">
        <v>0.11</v>
      </c>
      <c r="P8" s="13">
        <v>17</v>
      </c>
      <c r="Q8" s="12">
        <v>0.25</v>
      </c>
      <c r="R8" s="13">
        <v>41</v>
      </c>
      <c r="S8" s="12">
        <v>0.21</v>
      </c>
      <c r="T8" s="13">
        <v>61</v>
      </c>
      <c r="U8" s="12">
        <v>0.3</v>
      </c>
      <c r="V8" s="13">
        <v>75</v>
      </c>
    </row>
    <row r="9" spans="1:22" x14ac:dyDescent="0.25">
      <c r="A9" t="s">
        <v>448</v>
      </c>
      <c r="B9" s="17" t="str">
        <f>HYPERLINK("#u63246000i!a1","Hoved institution")</f>
        <v>Hoved institution</v>
      </c>
      <c r="C9" s="12">
        <v>0.28999999999999998</v>
      </c>
      <c r="D9" s="13">
        <v>21</v>
      </c>
      <c r="E9" s="12">
        <v>0.28000000000000003</v>
      </c>
      <c r="F9" s="13">
        <v>19</v>
      </c>
      <c r="G9" s="13" t="s">
        <v>6</v>
      </c>
      <c r="H9" s="13" t="s">
        <v>6</v>
      </c>
      <c r="I9" s="13" t="s">
        <v>6</v>
      </c>
      <c r="J9" s="13" t="s">
        <v>6</v>
      </c>
      <c r="K9" s="13" t="s">
        <v>6</v>
      </c>
      <c r="L9" s="13" t="s">
        <v>6</v>
      </c>
      <c r="M9" s="13" t="s">
        <v>6</v>
      </c>
      <c r="N9" s="13" t="s">
        <v>6</v>
      </c>
      <c r="O9" s="13" t="s">
        <v>6</v>
      </c>
      <c r="P9" s="13" t="s">
        <v>6</v>
      </c>
      <c r="Q9" s="13" t="s">
        <v>6</v>
      </c>
      <c r="R9" s="13" t="s">
        <v>6</v>
      </c>
      <c r="S9" s="13"/>
      <c r="T9" s="13"/>
      <c r="U9" s="13"/>
      <c r="V9" s="13"/>
    </row>
    <row r="10" spans="1:22" x14ac:dyDescent="0.25">
      <c r="A10" t="s">
        <v>454</v>
      </c>
      <c r="B10" s="17" t="str">
        <f>HYPERLINK("#u64286200i!a1","Hoved institution")</f>
        <v>Hoved institution</v>
      </c>
      <c r="C10" s="12">
        <v>0.27</v>
      </c>
      <c r="D10" s="13">
        <v>23</v>
      </c>
      <c r="E10" s="12">
        <v>0.24</v>
      </c>
      <c r="F10" s="13">
        <v>33</v>
      </c>
      <c r="G10" s="12">
        <v>0.21</v>
      </c>
      <c r="H10" s="13">
        <v>34</v>
      </c>
      <c r="I10" s="12">
        <v>0.23</v>
      </c>
      <c r="J10" s="13">
        <v>55</v>
      </c>
      <c r="K10" s="12">
        <v>0.3</v>
      </c>
      <c r="L10" s="13">
        <v>52</v>
      </c>
      <c r="M10" s="12">
        <v>0.21</v>
      </c>
      <c r="N10" s="13">
        <v>116</v>
      </c>
      <c r="O10" s="12">
        <v>0.28000000000000003</v>
      </c>
      <c r="P10" s="13">
        <v>86</v>
      </c>
      <c r="Q10" s="12">
        <v>0.3</v>
      </c>
      <c r="R10" s="13">
        <v>86</v>
      </c>
      <c r="S10" s="12">
        <v>0.28000000000000003</v>
      </c>
      <c r="T10" s="13">
        <v>89</v>
      </c>
      <c r="U10" s="12">
        <v>0.27</v>
      </c>
      <c r="V10" s="13">
        <v>86</v>
      </c>
    </row>
    <row r="11" spans="1:22" x14ac:dyDescent="0.25">
      <c r="A11" t="s">
        <v>449</v>
      </c>
      <c r="B11" s="17" t="str">
        <f>HYPERLINK("#u63266000i!a1","Hoved institution")</f>
        <v>Hoved institution</v>
      </c>
      <c r="C11" s="13" t="s">
        <v>6</v>
      </c>
      <c r="D11" s="13" t="s">
        <v>6</v>
      </c>
      <c r="E11" s="13" t="s">
        <v>6</v>
      </c>
      <c r="F11" s="13" t="s">
        <v>6</v>
      </c>
      <c r="G11" s="13" t="s">
        <v>6</v>
      </c>
      <c r="H11" s="13" t="s">
        <v>6</v>
      </c>
      <c r="I11" s="13"/>
      <c r="J11" s="13"/>
      <c r="K11" s="13"/>
      <c r="L11" s="13"/>
      <c r="M11" s="13"/>
      <c r="N11" s="13"/>
      <c r="O11" s="13"/>
      <c r="P11" s="13"/>
      <c r="Q11" s="13"/>
      <c r="R11" s="13"/>
      <c r="S11" s="13"/>
      <c r="T11" s="13"/>
      <c r="U11" s="13"/>
      <c r="V11" s="13"/>
    </row>
    <row r="12" spans="1:22" x14ac:dyDescent="0.25">
      <c r="A12" t="s">
        <v>455</v>
      </c>
      <c r="B12" s="17" t="str">
        <f>HYPERLINK("#u64296200i!a1","Hoved institution")</f>
        <v>Hoved institution</v>
      </c>
      <c r="C12" s="12">
        <v>0.3</v>
      </c>
      <c r="D12" s="13">
        <v>11</v>
      </c>
      <c r="E12" s="12">
        <v>0.16</v>
      </c>
      <c r="F12" s="13">
        <v>17</v>
      </c>
      <c r="G12" s="12">
        <v>0.22</v>
      </c>
      <c r="H12" s="13">
        <v>22</v>
      </c>
      <c r="I12" s="12">
        <v>0.19</v>
      </c>
      <c r="J12" s="13">
        <v>22</v>
      </c>
      <c r="K12" s="12">
        <v>0.33</v>
      </c>
      <c r="L12" s="13">
        <v>11</v>
      </c>
      <c r="M12" s="12">
        <v>0.19</v>
      </c>
      <c r="N12" s="13">
        <v>25</v>
      </c>
      <c r="O12" s="12">
        <v>0.38</v>
      </c>
      <c r="P12" s="13">
        <v>19</v>
      </c>
      <c r="Q12" s="12">
        <v>0.28000000000000003</v>
      </c>
      <c r="R12" s="13">
        <v>24</v>
      </c>
      <c r="S12" s="12">
        <v>0.39</v>
      </c>
      <c r="T12" s="13">
        <v>22</v>
      </c>
      <c r="U12" s="12">
        <v>0.25</v>
      </c>
      <c r="V12" s="13">
        <v>15</v>
      </c>
    </row>
    <row r="13" spans="1:22" x14ac:dyDescent="0.25">
      <c r="A13" t="s">
        <v>450</v>
      </c>
      <c r="B13" s="17" t="str">
        <f>HYPERLINK("#u63276000i!a1","Hoved institution")</f>
        <v>Hoved institution</v>
      </c>
      <c r="C13" s="13" t="s">
        <v>6</v>
      </c>
      <c r="D13" s="13" t="s">
        <v>6</v>
      </c>
      <c r="E13" s="13" t="s">
        <v>6</v>
      </c>
      <c r="F13" s="13" t="s">
        <v>6</v>
      </c>
      <c r="G13" s="13" t="s">
        <v>6</v>
      </c>
      <c r="H13" s="13" t="s">
        <v>6</v>
      </c>
      <c r="I13" s="13" t="s">
        <v>6</v>
      </c>
      <c r="J13" s="13" t="s">
        <v>6</v>
      </c>
      <c r="K13" s="13" t="s">
        <v>6</v>
      </c>
      <c r="L13" s="13" t="s">
        <v>6</v>
      </c>
      <c r="M13" s="13" t="s">
        <v>6</v>
      </c>
      <c r="N13" s="13" t="s">
        <v>6</v>
      </c>
      <c r="O13" s="13"/>
      <c r="P13" s="13"/>
      <c r="Q13" s="13" t="s">
        <v>6</v>
      </c>
      <c r="R13" s="13" t="s">
        <v>6</v>
      </c>
      <c r="S13" s="13" t="s">
        <v>6</v>
      </c>
      <c r="T13" s="13" t="s">
        <v>6</v>
      </c>
      <c r="U13" s="13" t="s">
        <v>6</v>
      </c>
      <c r="V13" s="13" t="s">
        <v>6</v>
      </c>
    </row>
    <row r="14" spans="1:22" x14ac:dyDescent="0.25">
      <c r="A14" t="s">
        <v>456</v>
      </c>
      <c r="B14" s="17" t="str">
        <f>HYPERLINK("#u64306200i!a1","Hoved institution")</f>
        <v>Hoved institution</v>
      </c>
      <c r="C14" s="12">
        <v>0.26</v>
      </c>
      <c r="D14" s="13">
        <v>30</v>
      </c>
      <c r="E14" s="12">
        <v>0.35</v>
      </c>
      <c r="F14" s="13">
        <v>49</v>
      </c>
      <c r="G14" s="12">
        <v>0.2</v>
      </c>
      <c r="H14" s="13">
        <v>35</v>
      </c>
      <c r="I14" s="12">
        <v>0.2</v>
      </c>
      <c r="J14" s="13">
        <v>45</v>
      </c>
      <c r="K14" s="12">
        <v>0.22</v>
      </c>
      <c r="L14" s="13">
        <v>91</v>
      </c>
      <c r="M14" s="12">
        <v>0.2</v>
      </c>
      <c r="N14" s="13">
        <v>39</v>
      </c>
      <c r="O14" s="12">
        <v>0.19</v>
      </c>
      <c r="P14" s="13">
        <v>49</v>
      </c>
      <c r="Q14" s="12">
        <v>0.43</v>
      </c>
      <c r="R14" s="13">
        <v>49</v>
      </c>
      <c r="S14" s="12">
        <v>0.28000000000000003</v>
      </c>
      <c r="T14" s="13">
        <v>35</v>
      </c>
      <c r="U14" s="12">
        <v>0.37</v>
      </c>
      <c r="V14" s="13">
        <v>101</v>
      </c>
    </row>
    <row r="15" spans="1:22" x14ac:dyDescent="0.25">
      <c r="A15" t="s">
        <v>460</v>
      </c>
      <c r="B15" s="17" t="str">
        <f>HYPERLINK("#u64526200i!a1","Hoved institution")</f>
        <v>Hoved institution</v>
      </c>
      <c r="C15" s="13" t="s">
        <v>6</v>
      </c>
      <c r="D15" s="13" t="s">
        <v>6</v>
      </c>
      <c r="E15" s="12">
        <v>0.24</v>
      </c>
      <c r="F15" s="13">
        <v>24</v>
      </c>
      <c r="G15" s="12">
        <v>0.08</v>
      </c>
      <c r="H15" s="13">
        <v>41</v>
      </c>
      <c r="I15" s="12">
        <v>0.17</v>
      </c>
      <c r="J15" s="13">
        <v>22</v>
      </c>
      <c r="K15" s="12">
        <v>0.12</v>
      </c>
      <c r="L15" s="13">
        <v>15</v>
      </c>
      <c r="M15" s="12">
        <v>0.06</v>
      </c>
      <c r="N15" s="13">
        <v>20</v>
      </c>
      <c r="O15" s="12">
        <v>0.19</v>
      </c>
      <c r="P15" s="13">
        <v>24</v>
      </c>
      <c r="Q15" s="12">
        <v>0.23</v>
      </c>
      <c r="R15" s="13">
        <v>36</v>
      </c>
      <c r="S15" s="12">
        <v>0.11</v>
      </c>
      <c r="T15" s="13">
        <v>14</v>
      </c>
      <c r="U15" s="12">
        <v>0.18</v>
      </c>
      <c r="V15" s="13">
        <v>12</v>
      </c>
    </row>
    <row r="16" spans="1:22" x14ac:dyDescent="0.25">
      <c r="A16" t="s">
        <v>457</v>
      </c>
      <c r="B16" s="17" t="str">
        <f>HYPERLINK("#u64326200i!a1","Hoved institution")</f>
        <v>Hoved institution</v>
      </c>
      <c r="C16" s="12">
        <v>0.14000000000000001</v>
      </c>
      <c r="D16" s="13">
        <v>41</v>
      </c>
      <c r="E16" s="12">
        <v>0.21</v>
      </c>
      <c r="F16" s="13">
        <v>60</v>
      </c>
      <c r="G16" s="12">
        <v>0.13</v>
      </c>
      <c r="H16" s="13">
        <v>53</v>
      </c>
      <c r="I16" s="12">
        <v>0.15</v>
      </c>
      <c r="J16" s="13">
        <v>83</v>
      </c>
      <c r="K16" s="12">
        <v>0.17</v>
      </c>
      <c r="L16" s="13">
        <v>54</v>
      </c>
      <c r="M16" s="12">
        <v>0.13</v>
      </c>
      <c r="N16" s="13">
        <v>82</v>
      </c>
      <c r="O16" s="12">
        <v>0.18</v>
      </c>
      <c r="P16" s="13">
        <v>81</v>
      </c>
      <c r="Q16" s="12">
        <v>0.17</v>
      </c>
      <c r="R16" s="13">
        <v>75</v>
      </c>
      <c r="S16" s="12">
        <v>0.2</v>
      </c>
      <c r="T16" s="13">
        <v>60</v>
      </c>
      <c r="U16" s="12">
        <v>0.22</v>
      </c>
      <c r="V16" s="13">
        <v>45</v>
      </c>
    </row>
    <row r="17" spans="1:22" x14ac:dyDescent="0.25">
      <c r="A17" t="s">
        <v>445</v>
      </c>
      <c r="B17" s="17" t="str">
        <f>HYPERLINK("#u61256200i!a1","Hoved institution")</f>
        <v>Hoved institution</v>
      </c>
      <c r="C17" s="13"/>
      <c r="D17" s="13"/>
      <c r="E17" s="13"/>
      <c r="F17" s="13"/>
      <c r="G17" s="13"/>
      <c r="H17" s="13"/>
      <c r="I17" s="13"/>
      <c r="J17" s="13"/>
      <c r="K17" s="13"/>
      <c r="L17" s="13"/>
      <c r="M17" s="13" t="s">
        <v>6</v>
      </c>
      <c r="N17" s="13" t="s">
        <v>6</v>
      </c>
      <c r="O17" s="13" t="s">
        <v>6</v>
      </c>
      <c r="P17" s="13" t="s">
        <v>6</v>
      </c>
      <c r="Q17" s="13" t="s">
        <v>6</v>
      </c>
      <c r="R17" s="13" t="s">
        <v>6</v>
      </c>
      <c r="S17" s="12">
        <v>0.43</v>
      </c>
      <c r="T17" s="13">
        <v>19</v>
      </c>
      <c r="U17" s="12">
        <v>0.34</v>
      </c>
      <c r="V17" s="13">
        <v>26</v>
      </c>
    </row>
    <row r="18" spans="1:22" x14ac:dyDescent="0.25">
      <c r="A18" t="s">
        <v>451</v>
      </c>
      <c r="B18" s="17" t="str">
        <f>HYPERLINK("#u63446000i!a1","Hoved institution")</f>
        <v>Hoved institution</v>
      </c>
      <c r="C18" s="13"/>
      <c r="D18" s="13"/>
      <c r="E18" s="13"/>
      <c r="F18" s="13"/>
      <c r="G18" s="13" t="s">
        <v>6</v>
      </c>
      <c r="H18" s="13" t="s">
        <v>6</v>
      </c>
      <c r="I18" s="13"/>
      <c r="J18" s="13"/>
      <c r="K18" s="13"/>
      <c r="L18" s="13"/>
      <c r="M18" s="13"/>
      <c r="N18" s="13"/>
      <c r="O18" s="13"/>
      <c r="P18" s="13"/>
      <c r="Q18" s="13"/>
      <c r="R18" s="13"/>
      <c r="S18" s="13"/>
      <c r="T18" s="13"/>
      <c r="U18" s="13"/>
      <c r="V18" s="13"/>
    </row>
    <row r="19" spans="1:22" x14ac:dyDescent="0.25">
      <c r="A19" t="s">
        <v>458</v>
      </c>
      <c r="B19" s="17" t="str">
        <f>HYPERLINK("#u64456200i!a1","Hoved institution")</f>
        <v>Hoved institution</v>
      </c>
      <c r="C19" s="13" t="s">
        <v>6</v>
      </c>
      <c r="D19" s="13" t="s">
        <v>6</v>
      </c>
      <c r="E19" s="13" t="s">
        <v>6</v>
      </c>
      <c r="F19" s="13" t="s">
        <v>6</v>
      </c>
      <c r="G19" s="13" t="s">
        <v>6</v>
      </c>
      <c r="H19" s="13" t="s">
        <v>6</v>
      </c>
      <c r="I19" s="12">
        <v>0.22</v>
      </c>
      <c r="J19" s="13">
        <v>10</v>
      </c>
      <c r="K19" s="13" t="s">
        <v>6</v>
      </c>
      <c r="L19" s="13" t="s">
        <v>6</v>
      </c>
      <c r="M19" s="12">
        <v>0.01</v>
      </c>
      <c r="N19" s="13">
        <v>11</v>
      </c>
      <c r="O19" s="13" t="s">
        <v>6</v>
      </c>
      <c r="P19" s="13" t="s">
        <v>6</v>
      </c>
      <c r="Q19" s="12">
        <v>0.25</v>
      </c>
      <c r="R19" s="13">
        <v>17</v>
      </c>
      <c r="S19" s="12">
        <v>0.28999999999999998</v>
      </c>
      <c r="T19" s="13">
        <v>13</v>
      </c>
      <c r="U19" s="12">
        <v>0.13</v>
      </c>
      <c r="V19" s="13">
        <v>12</v>
      </c>
    </row>
    <row r="20" spans="1:22" x14ac:dyDescent="0.25">
      <c r="A20" s="14" t="s">
        <v>461</v>
      </c>
      <c r="B20" s="18" t="str">
        <f>HYPERLINK("#u67326200i!a1","Hoved institution")</f>
        <v>Hoved institution</v>
      </c>
      <c r="C20" s="16"/>
      <c r="D20" s="16"/>
      <c r="E20" s="16"/>
      <c r="F20" s="16"/>
      <c r="G20" s="16"/>
      <c r="H20" s="16"/>
      <c r="I20" s="16"/>
      <c r="J20" s="16"/>
      <c r="K20" s="16"/>
      <c r="L20" s="16"/>
      <c r="M20" s="16"/>
      <c r="N20" s="16"/>
      <c r="O20" s="16"/>
      <c r="P20" s="16"/>
      <c r="Q20" s="16"/>
      <c r="R20" s="16"/>
      <c r="S20" s="16"/>
      <c r="T20" s="16"/>
      <c r="U20" s="15">
        <v>0.16</v>
      </c>
      <c r="V20" s="16">
        <v>22</v>
      </c>
    </row>
    <row r="21" spans="1:22" ht="15.75" thickBot="1" x14ac:dyDescent="0.3">
      <c r="A21" s="6" t="s">
        <v>459</v>
      </c>
      <c r="B21" s="9" t="str">
        <f>HYPERLINK("#u64496200i!a1","Hoved institution")</f>
        <v>Hoved institution</v>
      </c>
      <c r="C21" s="11" t="s">
        <v>6</v>
      </c>
      <c r="D21" s="11" t="s">
        <v>6</v>
      </c>
      <c r="E21" s="10">
        <v>0.23</v>
      </c>
      <c r="F21" s="11">
        <v>27</v>
      </c>
      <c r="G21" s="10">
        <v>0.34</v>
      </c>
      <c r="H21" s="11">
        <v>16</v>
      </c>
      <c r="I21" s="10">
        <v>0.25</v>
      </c>
      <c r="J21" s="11">
        <v>28</v>
      </c>
      <c r="K21" s="10">
        <v>0.26</v>
      </c>
      <c r="L21" s="11">
        <v>17</v>
      </c>
      <c r="M21" s="10">
        <v>0.33</v>
      </c>
      <c r="N21" s="11">
        <v>15</v>
      </c>
      <c r="O21" s="10">
        <v>0.23</v>
      </c>
      <c r="P21" s="11">
        <v>18</v>
      </c>
      <c r="Q21" s="10">
        <v>0.31</v>
      </c>
      <c r="R21" s="11">
        <v>17</v>
      </c>
      <c r="S21" s="10">
        <v>0.35</v>
      </c>
      <c r="T21" s="11">
        <v>19</v>
      </c>
      <c r="U21" s="10">
        <v>0.28000000000000003</v>
      </c>
      <c r="V21" s="11">
        <v>15</v>
      </c>
    </row>
  </sheetData>
  <sortState ref="A5:V21">
    <sortCondition ref="A1"/>
  </sortState>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91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3"/>
      <c r="C5" s="13"/>
      <c r="D5" s="13"/>
      <c r="E5" s="13"/>
      <c r="F5" s="13"/>
      <c r="G5" s="13"/>
      <c r="H5" s="13"/>
      <c r="I5" s="13"/>
      <c r="J5" s="13"/>
      <c r="K5" s="13"/>
      <c r="L5" s="13"/>
      <c r="M5" s="13"/>
      <c r="N5" s="13" t="s">
        <v>6</v>
      </c>
      <c r="O5" s="13" t="s">
        <v>6</v>
      </c>
      <c r="P5" s="12">
        <v>0</v>
      </c>
      <c r="Q5" s="13">
        <v>12</v>
      </c>
      <c r="R5" s="12">
        <v>0.17</v>
      </c>
      <c r="S5" s="13">
        <v>14</v>
      </c>
      <c r="T5" s="12">
        <v>0.02</v>
      </c>
      <c r="U5" s="13">
        <v>22</v>
      </c>
    </row>
    <row r="6" spans="1:21" x14ac:dyDescent="0.25">
      <c r="A6" s="14" t="s">
        <v>27</v>
      </c>
      <c r="B6" s="16"/>
      <c r="C6" s="16"/>
      <c r="D6" s="16"/>
      <c r="E6" s="16"/>
      <c r="F6" s="16"/>
      <c r="G6" s="16"/>
      <c r="H6" s="16"/>
      <c r="I6" s="16"/>
      <c r="J6" s="16"/>
      <c r="K6" s="16"/>
      <c r="L6" s="16"/>
      <c r="M6" s="16"/>
      <c r="N6" s="16" t="s">
        <v>6</v>
      </c>
      <c r="O6" s="16" t="s">
        <v>6</v>
      </c>
      <c r="P6" s="16" t="s">
        <v>6</v>
      </c>
      <c r="Q6" s="16" t="s">
        <v>6</v>
      </c>
      <c r="R6" s="16" t="s">
        <v>6</v>
      </c>
      <c r="S6" s="16" t="s">
        <v>6</v>
      </c>
      <c r="T6" s="16" t="s">
        <v>6</v>
      </c>
      <c r="U6" s="16" t="s">
        <v>6</v>
      </c>
    </row>
    <row r="7" spans="1:21" ht="15.75" thickBot="1" x14ac:dyDescent="0.3">
      <c r="A7" s="6" t="s">
        <v>4</v>
      </c>
      <c r="B7" s="10">
        <v>0.04</v>
      </c>
      <c r="C7" s="11">
        <v>30</v>
      </c>
      <c r="D7" s="10">
        <v>7.0000000000000007E-2</v>
      </c>
      <c r="E7" s="11">
        <v>33</v>
      </c>
      <c r="F7" s="10">
        <v>0.05</v>
      </c>
      <c r="G7" s="11">
        <v>45</v>
      </c>
      <c r="H7" s="10">
        <v>0.01</v>
      </c>
      <c r="I7" s="11">
        <v>48</v>
      </c>
      <c r="J7" s="10">
        <v>0</v>
      </c>
      <c r="K7" s="11">
        <v>33</v>
      </c>
      <c r="L7" s="10">
        <v>0</v>
      </c>
      <c r="M7" s="11">
        <v>25</v>
      </c>
      <c r="N7" s="10">
        <v>0.13</v>
      </c>
      <c r="O7" s="11">
        <v>21</v>
      </c>
      <c r="P7" s="10">
        <v>0.19</v>
      </c>
      <c r="Q7" s="11">
        <v>31</v>
      </c>
      <c r="R7" s="10">
        <v>0.03</v>
      </c>
      <c r="S7" s="11">
        <v>24</v>
      </c>
      <c r="T7" s="10">
        <v>0.06</v>
      </c>
      <c r="U7" s="11">
        <v>38</v>
      </c>
    </row>
  </sheetData>
  <sortState ref="A5:U7">
    <sortCondition ref="A1"/>
  </sortState>
  <pageMargins left="0.7" right="0.7" top="0.75" bottom="0.75" header="0.3" footer="0.3"/>
</worksheet>
</file>

<file path=xl/worksheets/sheet5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sheetViews>
  <sheetFormatPr defaultRowHeight="15" x14ac:dyDescent="0.25"/>
  <cols>
    <col min="1" max="1" width="41.140625" bestFit="1" customWidth="1"/>
    <col min="4" max="4" width="5" bestFit="1" customWidth="1"/>
    <col min="5" max="5" width="2.42578125" bestFit="1" customWidth="1"/>
    <col min="10" max="10" width="5" bestFit="1" customWidth="1"/>
    <col min="11" max="11" width="2.42578125" bestFit="1" customWidth="1"/>
    <col min="12" max="12" width="5" bestFit="1" customWidth="1"/>
    <col min="13" max="13" width="2.42578125" bestFit="1" customWidth="1"/>
    <col min="18" max="18" width="5" bestFit="1" customWidth="1"/>
    <col min="19" max="19" width="2.42578125" bestFit="1" customWidth="1"/>
  </cols>
  <sheetData>
    <row r="1" spans="1:19" x14ac:dyDescent="0.25">
      <c r="A1" s="2" t="str">
        <f>HYPERLINK("#u134!a1","Tilbage til Sundhed, KVU")</f>
        <v>Tilbage til Sundhed, KVU</v>
      </c>
    </row>
    <row r="2" spans="1:19" ht="15.75" thickBot="1" x14ac:dyDescent="0.3">
      <c r="A2" s="1" t="s">
        <v>99</v>
      </c>
      <c r="B2" s="1"/>
    </row>
    <row r="3" spans="1:19" x14ac:dyDescent="0.25">
      <c r="A3" s="3"/>
      <c r="B3" s="7"/>
      <c r="C3" s="7"/>
      <c r="D3" s="7">
        <v>2003</v>
      </c>
      <c r="E3" s="7"/>
      <c r="F3" s="7"/>
      <c r="G3" s="7"/>
      <c r="H3" s="7"/>
      <c r="I3" s="7"/>
      <c r="J3" s="7">
        <v>2006</v>
      </c>
      <c r="K3" s="7"/>
      <c r="L3" s="7">
        <v>2007</v>
      </c>
      <c r="M3" s="7"/>
      <c r="N3" s="7"/>
      <c r="O3" s="7"/>
      <c r="P3" s="7"/>
      <c r="Q3" s="7"/>
      <c r="R3" s="7">
        <v>2010</v>
      </c>
      <c r="S3" s="7"/>
    </row>
    <row r="4" spans="1:19" x14ac:dyDescent="0.25">
      <c r="A4" s="4"/>
      <c r="B4" s="8"/>
      <c r="C4" s="8"/>
      <c r="D4" s="8" t="s">
        <v>1</v>
      </c>
      <c r="E4" s="8" t="s">
        <v>2</v>
      </c>
      <c r="F4" s="8"/>
      <c r="G4" s="8"/>
      <c r="H4" s="8"/>
      <c r="I4" s="8"/>
      <c r="J4" s="8" t="s">
        <v>1</v>
      </c>
      <c r="K4" s="8" t="s">
        <v>2</v>
      </c>
      <c r="L4" s="8" t="s">
        <v>1</v>
      </c>
      <c r="M4" s="8" t="s">
        <v>2</v>
      </c>
      <c r="N4" s="8"/>
      <c r="O4" s="8"/>
      <c r="P4" s="8"/>
      <c r="Q4" s="8"/>
      <c r="R4" s="8" t="s">
        <v>1</v>
      </c>
      <c r="S4" s="8" t="s">
        <v>2</v>
      </c>
    </row>
    <row r="5" spans="1:19" x14ac:dyDescent="0.25">
      <c r="A5" t="s">
        <v>37</v>
      </c>
      <c r="B5" s="13"/>
      <c r="C5" s="13"/>
      <c r="D5" s="13"/>
      <c r="E5" s="13"/>
      <c r="F5" s="13"/>
      <c r="G5" s="13"/>
      <c r="H5" s="13"/>
      <c r="I5" s="13"/>
      <c r="J5" s="13"/>
      <c r="K5" s="13"/>
      <c r="L5" s="13" t="s">
        <v>6</v>
      </c>
      <c r="M5" s="13" t="s">
        <v>6</v>
      </c>
      <c r="N5" s="13"/>
      <c r="O5" s="13"/>
      <c r="P5" s="13"/>
      <c r="Q5" s="13"/>
      <c r="R5" s="13" t="s">
        <v>6</v>
      </c>
      <c r="S5" s="13" t="s">
        <v>6</v>
      </c>
    </row>
    <row r="6" spans="1:19" ht="15.75" thickBot="1" x14ac:dyDescent="0.3">
      <c r="A6" s="6" t="s">
        <v>42</v>
      </c>
      <c r="B6" s="11"/>
      <c r="C6" s="11"/>
      <c r="D6" s="11" t="s">
        <v>6</v>
      </c>
      <c r="E6" s="11" t="s">
        <v>6</v>
      </c>
      <c r="F6" s="11"/>
      <c r="G6" s="11"/>
      <c r="H6" s="11"/>
      <c r="I6" s="11"/>
      <c r="J6" s="11" t="s">
        <v>6</v>
      </c>
      <c r="K6" s="11" t="s">
        <v>6</v>
      </c>
      <c r="L6" s="11"/>
      <c r="M6" s="11"/>
      <c r="N6" s="11"/>
      <c r="O6" s="11"/>
      <c r="P6" s="11"/>
      <c r="Q6" s="11"/>
      <c r="R6" s="11"/>
      <c r="S6" s="11"/>
    </row>
  </sheetData>
  <sortState ref="A5:S6">
    <sortCondition ref="A1"/>
  </sortState>
  <pageMargins left="0.7" right="0.7" top="0.75" bottom="0.75" header="0.3" footer="0.3"/>
</worksheet>
</file>

<file path=xl/worksheets/sheet5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HYPERLINK("#u117!a1","Tilbage til It, KVU")</f>
        <v>Tilbage til It, KVU</v>
      </c>
    </row>
    <row r="2" spans="1:21" ht="15.75" thickBot="1" x14ac:dyDescent="0.3">
      <c r="A2" s="1" t="s">
        <v>98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15</v>
      </c>
      <c r="B5" s="13"/>
      <c r="C5" s="13"/>
      <c r="D5" s="13"/>
      <c r="E5" s="13"/>
      <c r="F5" s="13"/>
      <c r="G5" s="13"/>
      <c r="H5" s="13"/>
      <c r="I5" s="13"/>
      <c r="J5" s="13"/>
      <c r="K5" s="13"/>
      <c r="L5" s="13"/>
      <c r="M5" s="13"/>
      <c r="N5" s="13"/>
      <c r="O5" s="13"/>
      <c r="P5" s="12">
        <v>0.19</v>
      </c>
      <c r="Q5" s="13">
        <v>27</v>
      </c>
      <c r="R5" s="12">
        <v>0.09</v>
      </c>
      <c r="S5" s="13">
        <v>21</v>
      </c>
      <c r="T5" s="12">
        <v>0.08</v>
      </c>
      <c r="U5" s="13">
        <v>41</v>
      </c>
    </row>
    <row r="6" spans="1:21" x14ac:dyDescent="0.25">
      <c r="A6" t="s">
        <v>22</v>
      </c>
      <c r="B6" s="13"/>
      <c r="C6" s="13"/>
      <c r="D6" s="13"/>
      <c r="E6" s="13"/>
      <c r="F6" s="13"/>
      <c r="G6" s="13"/>
      <c r="H6" s="13"/>
      <c r="I6" s="13"/>
      <c r="J6" s="13"/>
      <c r="K6" s="13"/>
      <c r="L6" s="13"/>
      <c r="M6" s="13"/>
      <c r="N6" s="13"/>
      <c r="O6" s="13"/>
      <c r="P6" s="12">
        <v>0.2</v>
      </c>
      <c r="Q6" s="13">
        <v>10</v>
      </c>
      <c r="R6" s="12">
        <v>0.1</v>
      </c>
      <c r="S6" s="13">
        <v>29</v>
      </c>
      <c r="T6" s="12">
        <v>0.22</v>
      </c>
      <c r="U6" s="13">
        <v>32</v>
      </c>
    </row>
    <row r="7" spans="1:21" x14ac:dyDescent="0.25">
      <c r="A7" t="s">
        <v>26</v>
      </c>
      <c r="B7" s="13"/>
      <c r="C7" s="13"/>
      <c r="D7" s="13"/>
      <c r="E7" s="13"/>
      <c r="F7" s="13"/>
      <c r="G7" s="13"/>
      <c r="H7" s="13"/>
      <c r="I7" s="13"/>
      <c r="J7" s="13"/>
      <c r="K7" s="13"/>
      <c r="L7" s="13"/>
      <c r="M7" s="13"/>
      <c r="N7" s="13"/>
      <c r="O7" s="13"/>
      <c r="P7" s="12">
        <v>0.1</v>
      </c>
      <c r="Q7" s="13">
        <v>36</v>
      </c>
      <c r="R7" s="12">
        <v>7.0000000000000007E-2</v>
      </c>
      <c r="S7" s="13">
        <v>45</v>
      </c>
      <c r="T7" s="12">
        <v>0.13</v>
      </c>
      <c r="U7" s="13">
        <v>38</v>
      </c>
    </row>
    <row r="8" spans="1:21" x14ac:dyDescent="0.25">
      <c r="A8" t="s">
        <v>36</v>
      </c>
      <c r="B8" s="13"/>
      <c r="C8" s="13"/>
      <c r="D8" s="13"/>
      <c r="E8" s="13"/>
      <c r="F8" s="13"/>
      <c r="G8" s="13"/>
      <c r="H8" s="13"/>
      <c r="I8" s="13"/>
      <c r="J8" s="13"/>
      <c r="K8" s="13"/>
      <c r="L8" s="13"/>
      <c r="M8" s="13"/>
      <c r="N8" s="13"/>
      <c r="O8" s="13"/>
      <c r="P8" s="13" t="s">
        <v>6</v>
      </c>
      <c r="Q8" s="13" t="s">
        <v>6</v>
      </c>
      <c r="R8" s="12">
        <v>0.24</v>
      </c>
      <c r="S8" s="13">
        <v>10</v>
      </c>
      <c r="T8" s="12">
        <v>0.18</v>
      </c>
      <c r="U8" s="13">
        <v>17</v>
      </c>
    </row>
    <row r="9" spans="1:21" ht="15.75" thickBot="1" x14ac:dyDescent="0.3">
      <c r="A9" s="6" t="s">
        <v>42</v>
      </c>
      <c r="B9" s="10">
        <v>0.21</v>
      </c>
      <c r="C9" s="11">
        <v>127</v>
      </c>
      <c r="D9" s="10">
        <v>0.14000000000000001</v>
      </c>
      <c r="E9" s="11">
        <v>130</v>
      </c>
      <c r="F9" s="10">
        <v>0.12</v>
      </c>
      <c r="G9" s="11">
        <v>175</v>
      </c>
      <c r="H9" s="10">
        <v>0.08</v>
      </c>
      <c r="I9" s="11">
        <v>123</v>
      </c>
      <c r="J9" s="10">
        <v>7.0000000000000007E-2</v>
      </c>
      <c r="K9" s="11">
        <v>96</v>
      </c>
      <c r="L9" s="10">
        <v>0.05</v>
      </c>
      <c r="M9" s="11">
        <v>93</v>
      </c>
      <c r="N9" s="10">
        <v>0.12</v>
      </c>
      <c r="O9" s="11">
        <v>112</v>
      </c>
      <c r="P9" s="10">
        <v>0.06</v>
      </c>
      <c r="Q9" s="11">
        <v>11</v>
      </c>
      <c r="R9" s="11"/>
      <c r="S9" s="11"/>
      <c r="T9" s="11" t="s">
        <v>6</v>
      </c>
      <c r="U9" s="11" t="s">
        <v>6</v>
      </c>
    </row>
  </sheetData>
  <sortState ref="A5:U9">
    <sortCondition ref="A1"/>
  </sortState>
  <pageMargins left="0.7" right="0.7" top="0.75" bottom="0.75" header="0.3" footer="0.3"/>
</worksheet>
</file>

<file path=xl/worksheets/sheet5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5" x14ac:dyDescent="0.25"/>
  <cols>
    <col min="1" max="1" width="48.7109375" bestFit="1" customWidth="1"/>
    <col min="2" max="2" width="5" bestFit="1" customWidth="1"/>
    <col min="3" max="3" width="4" bestFit="1" customWidth="1"/>
    <col min="4"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HYPERLINK("#u117!a1","Tilbage til It, KVU")</f>
        <v>Tilbage til It, KVU</v>
      </c>
    </row>
    <row r="2" spans="1:21" ht="15.75" thickBot="1" x14ac:dyDescent="0.3">
      <c r="A2" s="1" t="s">
        <v>97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17</v>
      </c>
      <c r="B5" s="13"/>
      <c r="C5" s="13"/>
      <c r="D5" s="13"/>
      <c r="E5" s="13"/>
      <c r="F5" s="13"/>
      <c r="G5" s="13"/>
      <c r="H5" s="13"/>
      <c r="I5" s="13"/>
      <c r="J5" s="13"/>
      <c r="K5" s="13"/>
      <c r="L5" s="13"/>
      <c r="M5" s="13"/>
      <c r="N5" s="13"/>
      <c r="O5" s="13"/>
      <c r="P5" s="12">
        <v>0.2</v>
      </c>
      <c r="Q5" s="13">
        <v>31</v>
      </c>
      <c r="R5" s="12">
        <v>0.18</v>
      </c>
      <c r="S5" s="13">
        <v>53</v>
      </c>
      <c r="T5" s="12">
        <v>0.23</v>
      </c>
      <c r="U5" s="13">
        <v>49</v>
      </c>
    </row>
    <row r="6" spans="1:21" x14ac:dyDescent="0.25">
      <c r="A6" t="s">
        <v>18</v>
      </c>
      <c r="B6" s="13"/>
      <c r="C6" s="13"/>
      <c r="D6" s="13"/>
      <c r="E6" s="13"/>
      <c r="F6" s="13"/>
      <c r="G6" s="13"/>
      <c r="H6" s="13"/>
      <c r="I6" s="13"/>
      <c r="J6" s="13"/>
      <c r="K6" s="13"/>
      <c r="L6" s="13"/>
      <c r="M6" s="13"/>
      <c r="N6" s="13"/>
      <c r="O6" s="13"/>
      <c r="P6" s="12">
        <v>0.17</v>
      </c>
      <c r="Q6" s="13">
        <v>23</v>
      </c>
      <c r="R6" s="12">
        <v>0.28000000000000003</v>
      </c>
      <c r="S6" s="13">
        <v>25</v>
      </c>
      <c r="T6" s="12">
        <v>0.25</v>
      </c>
      <c r="U6" s="13">
        <v>30</v>
      </c>
    </row>
    <row r="7" spans="1:21" x14ac:dyDescent="0.25">
      <c r="A7" t="s">
        <v>19</v>
      </c>
      <c r="B7" s="13"/>
      <c r="C7" s="13"/>
      <c r="D7" s="13"/>
      <c r="E7" s="13"/>
      <c r="F7" s="13"/>
      <c r="G7" s="13"/>
      <c r="H7" s="13"/>
      <c r="I7" s="13"/>
      <c r="J7" s="13"/>
      <c r="K7" s="13"/>
      <c r="L7" s="13"/>
      <c r="M7" s="13"/>
      <c r="N7" s="13"/>
      <c r="O7" s="13"/>
      <c r="P7" s="12">
        <v>0.18</v>
      </c>
      <c r="Q7" s="13">
        <v>69</v>
      </c>
      <c r="R7" s="12">
        <v>0.1</v>
      </c>
      <c r="S7" s="13">
        <v>75</v>
      </c>
      <c r="T7" s="12">
        <v>0.08</v>
      </c>
      <c r="U7" s="13">
        <v>125</v>
      </c>
    </row>
    <row r="8" spans="1:21" x14ac:dyDescent="0.25">
      <c r="A8" t="s">
        <v>20</v>
      </c>
      <c r="B8" s="13"/>
      <c r="C8" s="13"/>
      <c r="D8" s="13"/>
      <c r="E8" s="13"/>
      <c r="F8" s="13"/>
      <c r="G8" s="13"/>
      <c r="H8" s="13"/>
      <c r="I8" s="13"/>
      <c r="J8" s="13"/>
      <c r="K8" s="13"/>
      <c r="L8" s="13"/>
      <c r="M8" s="13"/>
      <c r="N8" s="13"/>
      <c r="O8" s="13"/>
      <c r="P8" s="12">
        <v>0.12</v>
      </c>
      <c r="Q8" s="13">
        <v>16</v>
      </c>
      <c r="R8" s="12">
        <v>0.12</v>
      </c>
      <c r="S8" s="13">
        <v>35</v>
      </c>
      <c r="T8" s="12">
        <v>0.17</v>
      </c>
      <c r="U8" s="13">
        <v>24</v>
      </c>
    </row>
    <row r="9" spans="1:21" x14ac:dyDescent="0.25">
      <c r="A9" t="s">
        <v>15</v>
      </c>
      <c r="B9" s="13"/>
      <c r="C9" s="13"/>
      <c r="D9" s="13"/>
      <c r="E9" s="13"/>
      <c r="F9" s="13"/>
      <c r="G9" s="13"/>
      <c r="H9" s="13"/>
      <c r="I9" s="13"/>
      <c r="J9" s="13"/>
      <c r="K9" s="13"/>
      <c r="L9" s="13"/>
      <c r="M9" s="13"/>
      <c r="N9" s="13"/>
      <c r="O9" s="13"/>
      <c r="P9" s="12">
        <v>0.21</v>
      </c>
      <c r="Q9" s="13">
        <v>149</v>
      </c>
      <c r="R9" s="12">
        <v>0.2</v>
      </c>
      <c r="S9" s="13">
        <v>170</v>
      </c>
      <c r="T9" s="12">
        <v>0.14000000000000001</v>
      </c>
      <c r="U9" s="13">
        <v>169</v>
      </c>
    </row>
    <row r="10" spans="1:21" x14ac:dyDescent="0.25">
      <c r="A10" t="s">
        <v>21</v>
      </c>
      <c r="B10" s="13"/>
      <c r="C10" s="13"/>
      <c r="D10" s="13"/>
      <c r="E10" s="13"/>
      <c r="F10" s="13"/>
      <c r="G10" s="13"/>
      <c r="H10" s="13"/>
      <c r="I10" s="13"/>
      <c r="J10" s="13"/>
      <c r="K10" s="13"/>
      <c r="L10" s="13"/>
      <c r="M10" s="13"/>
      <c r="N10" s="13"/>
      <c r="O10" s="13"/>
      <c r="P10" s="12">
        <v>0.03</v>
      </c>
      <c r="Q10" s="13">
        <v>47</v>
      </c>
      <c r="R10" s="12">
        <v>0.08</v>
      </c>
      <c r="S10" s="13">
        <v>48</v>
      </c>
      <c r="T10" s="12">
        <v>0.03</v>
      </c>
      <c r="U10" s="13">
        <v>56</v>
      </c>
    </row>
    <row r="11" spans="1:21" x14ac:dyDescent="0.25">
      <c r="A11" t="s">
        <v>22</v>
      </c>
      <c r="B11" s="13"/>
      <c r="C11" s="13"/>
      <c r="D11" s="13"/>
      <c r="E11" s="13"/>
      <c r="F11" s="13"/>
      <c r="G11" s="13"/>
      <c r="H11" s="13"/>
      <c r="I11" s="13"/>
      <c r="J11" s="13"/>
      <c r="K11" s="13"/>
      <c r="L11" s="13"/>
      <c r="M11" s="13"/>
      <c r="N11" s="13"/>
      <c r="O11" s="13"/>
      <c r="P11" s="12">
        <v>0.11</v>
      </c>
      <c r="Q11" s="13">
        <v>49</v>
      </c>
      <c r="R11" s="12">
        <v>0.13</v>
      </c>
      <c r="S11" s="13">
        <v>67</v>
      </c>
      <c r="T11" s="12">
        <v>0.13</v>
      </c>
      <c r="U11" s="13">
        <v>97</v>
      </c>
    </row>
    <row r="12" spans="1:21" x14ac:dyDescent="0.25">
      <c r="A12" t="s">
        <v>26</v>
      </c>
      <c r="B12" s="13"/>
      <c r="C12" s="13"/>
      <c r="D12" s="13"/>
      <c r="E12" s="13"/>
      <c r="F12" s="13"/>
      <c r="G12" s="13"/>
      <c r="H12" s="13"/>
      <c r="I12" s="13"/>
      <c r="J12" s="13"/>
      <c r="K12" s="13"/>
      <c r="L12" s="13"/>
      <c r="M12" s="13"/>
      <c r="N12" s="13"/>
      <c r="O12" s="13"/>
      <c r="P12" s="12">
        <v>0.09</v>
      </c>
      <c r="Q12" s="13">
        <v>198</v>
      </c>
      <c r="R12" s="12">
        <v>0.08</v>
      </c>
      <c r="S12" s="13">
        <v>237</v>
      </c>
      <c r="T12" s="12">
        <v>0.12</v>
      </c>
      <c r="U12" s="13">
        <v>252</v>
      </c>
    </row>
    <row r="13" spans="1:21" x14ac:dyDescent="0.25">
      <c r="A13" t="s">
        <v>36</v>
      </c>
      <c r="B13" s="13"/>
      <c r="C13" s="13"/>
      <c r="D13" s="13"/>
      <c r="E13" s="13"/>
      <c r="F13" s="13"/>
      <c r="G13" s="13"/>
      <c r="H13" s="13"/>
      <c r="I13" s="13"/>
      <c r="J13" s="13"/>
      <c r="K13" s="13"/>
      <c r="L13" s="13"/>
      <c r="M13" s="13"/>
      <c r="N13" s="13"/>
      <c r="O13" s="13"/>
      <c r="P13" s="12">
        <v>0.15</v>
      </c>
      <c r="Q13" s="13">
        <v>12</v>
      </c>
      <c r="R13" s="12">
        <v>0.23</v>
      </c>
      <c r="S13" s="13">
        <v>20</v>
      </c>
      <c r="T13" s="12">
        <v>0.2</v>
      </c>
      <c r="U13" s="13">
        <v>22</v>
      </c>
    </row>
    <row r="14" spans="1:21" ht="15.75" thickBot="1" x14ac:dyDescent="0.3">
      <c r="A14" s="6" t="s">
        <v>42</v>
      </c>
      <c r="B14" s="10">
        <v>0.2</v>
      </c>
      <c r="C14" s="11">
        <v>832</v>
      </c>
      <c r="D14" s="10">
        <v>0.2</v>
      </c>
      <c r="E14" s="11">
        <v>1001</v>
      </c>
      <c r="F14" s="10">
        <v>0.17</v>
      </c>
      <c r="G14" s="11">
        <v>707</v>
      </c>
      <c r="H14" s="10">
        <v>0.1</v>
      </c>
      <c r="I14" s="11">
        <v>520</v>
      </c>
      <c r="J14" s="10">
        <v>0.12</v>
      </c>
      <c r="K14" s="11">
        <v>466</v>
      </c>
      <c r="L14" s="10">
        <v>7.0000000000000007E-2</v>
      </c>
      <c r="M14" s="11">
        <v>517</v>
      </c>
      <c r="N14" s="10">
        <v>0.11</v>
      </c>
      <c r="O14" s="11">
        <v>557</v>
      </c>
      <c r="P14" s="11" t="s">
        <v>6</v>
      </c>
      <c r="Q14" s="11" t="s">
        <v>6</v>
      </c>
      <c r="R14" s="11" t="s">
        <v>6</v>
      </c>
      <c r="S14" s="11" t="s">
        <v>6</v>
      </c>
      <c r="T14" s="11" t="s">
        <v>6</v>
      </c>
      <c r="U14" s="11" t="s">
        <v>6</v>
      </c>
    </row>
  </sheetData>
  <sortState ref="A5:U14">
    <sortCondition ref="A1"/>
  </sortState>
  <pageMargins left="0.7" right="0.7" top="0.75" bottom="0.75" header="0.3" footer="0.3"/>
</worksheet>
</file>

<file path=xl/worksheets/sheet5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5" x14ac:dyDescent="0.25"/>
  <cols>
    <col min="1" max="1" width="48.7109375" bestFit="1" customWidth="1"/>
    <col min="2" max="2" width="5" bestFit="1" customWidth="1"/>
    <col min="3" max="3" width="4" bestFit="1" customWidth="1"/>
    <col min="4"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HYPERLINK("#u117!a1","Tilbage til It, KVU")</f>
        <v>Tilbage til It, KVU</v>
      </c>
    </row>
    <row r="2" spans="1:21" ht="15.75" thickBot="1" x14ac:dyDescent="0.3">
      <c r="A2" s="1" t="s">
        <v>96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3" t="s">
        <v>6</v>
      </c>
      <c r="Q5" s="13" t="s">
        <v>6</v>
      </c>
      <c r="R5" s="13" t="s">
        <v>6</v>
      </c>
      <c r="S5" s="13" t="s">
        <v>6</v>
      </c>
      <c r="T5" s="13" t="s">
        <v>6</v>
      </c>
      <c r="U5" s="13" t="s">
        <v>6</v>
      </c>
    </row>
    <row r="6" spans="1:21" x14ac:dyDescent="0.25">
      <c r="A6" t="s">
        <v>18</v>
      </c>
      <c r="B6" s="13"/>
      <c r="C6" s="13"/>
      <c r="D6" s="13"/>
      <c r="E6" s="13"/>
      <c r="F6" s="13"/>
      <c r="G6" s="13"/>
      <c r="H6" s="13"/>
      <c r="I6" s="13"/>
      <c r="J6" s="13"/>
      <c r="K6" s="13"/>
      <c r="L6" s="13"/>
      <c r="M6" s="13"/>
      <c r="N6" s="13"/>
      <c r="O6" s="13"/>
      <c r="P6" s="13" t="s">
        <v>6</v>
      </c>
      <c r="Q6" s="13" t="s">
        <v>6</v>
      </c>
      <c r="R6" s="13" t="s">
        <v>6</v>
      </c>
      <c r="S6" s="13" t="s">
        <v>6</v>
      </c>
      <c r="T6" s="12">
        <v>0.22</v>
      </c>
      <c r="U6" s="13">
        <v>11</v>
      </c>
    </row>
    <row r="7" spans="1:21" x14ac:dyDescent="0.25">
      <c r="A7" t="s">
        <v>19</v>
      </c>
      <c r="B7" s="13"/>
      <c r="C7" s="13"/>
      <c r="D7" s="13"/>
      <c r="E7" s="13"/>
      <c r="F7" s="13"/>
      <c r="G7" s="13"/>
      <c r="H7" s="13"/>
      <c r="I7" s="13"/>
      <c r="J7" s="13"/>
      <c r="K7" s="13"/>
      <c r="L7" s="13"/>
      <c r="M7" s="13"/>
      <c r="N7" s="13"/>
      <c r="O7" s="13"/>
      <c r="P7" s="12">
        <v>0.19</v>
      </c>
      <c r="Q7" s="13">
        <v>24</v>
      </c>
      <c r="R7" s="12">
        <v>0.12</v>
      </c>
      <c r="S7" s="13">
        <v>44</v>
      </c>
      <c r="T7" s="12">
        <v>7.0000000000000007E-2</v>
      </c>
      <c r="U7" s="13">
        <v>52</v>
      </c>
    </row>
    <row r="8" spans="1:21" x14ac:dyDescent="0.25">
      <c r="A8" t="s">
        <v>20</v>
      </c>
      <c r="B8" s="13"/>
      <c r="C8" s="13"/>
      <c r="D8" s="13"/>
      <c r="E8" s="13"/>
      <c r="F8" s="13"/>
      <c r="G8" s="13"/>
      <c r="H8" s="13"/>
      <c r="I8" s="13"/>
      <c r="J8" s="13"/>
      <c r="K8" s="13"/>
      <c r="L8" s="13"/>
      <c r="M8" s="13"/>
      <c r="N8" s="13"/>
      <c r="O8" s="13"/>
      <c r="P8" s="12">
        <v>0.23</v>
      </c>
      <c r="Q8" s="13">
        <v>12</v>
      </c>
      <c r="R8" s="12">
        <v>0.11</v>
      </c>
      <c r="S8" s="13">
        <v>19</v>
      </c>
      <c r="T8" s="12">
        <v>0.15</v>
      </c>
      <c r="U8" s="13">
        <v>24</v>
      </c>
    </row>
    <row r="9" spans="1:21" x14ac:dyDescent="0.25">
      <c r="A9" t="s">
        <v>15</v>
      </c>
      <c r="B9" s="13"/>
      <c r="C9" s="13"/>
      <c r="D9" s="13"/>
      <c r="E9" s="13"/>
      <c r="F9" s="13"/>
      <c r="G9" s="13"/>
      <c r="H9" s="13"/>
      <c r="I9" s="13"/>
      <c r="J9" s="13"/>
      <c r="K9" s="13"/>
      <c r="L9" s="13"/>
      <c r="M9" s="13"/>
      <c r="N9" s="13"/>
      <c r="O9" s="13"/>
      <c r="P9" s="12">
        <v>0.08</v>
      </c>
      <c r="Q9" s="13">
        <v>38</v>
      </c>
      <c r="R9" s="12">
        <v>0.19</v>
      </c>
      <c r="S9" s="13">
        <v>49</v>
      </c>
      <c r="T9" s="12">
        <v>0.15</v>
      </c>
      <c r="U9" s="13">
        <v>50</v>
      </c>
    </row>
    <row r="10" spans="1:21" x14ac:dyDescent="0.25">
      <c r="A10" t="s">
        <v>21</v>
      </c>
      <c r="B10" s="13"/>
      <c r="C10" s="13"/>
      <c r="D10" s="13"/>
      <c r="E10" s="13"/>
      <c r="F10" s="13"/>
      <c r="G10" s="13"/>
      <c r="H10" s="13"/>
      <c r="I10" s="13"/>
      <c r="J10" s="13"/>
      <c r="K10" s="13"/>
      <c r="L10" s="13"/>
      <c r="M10" s="13"/>
      <c r="N10" s="13"/>
      <c r="O10" s="13"/>
      <c r="P10" s="12">
        <v>0.11</v>
      </c>
      <c r="Q10" s="13">
        <v>35</v>
      </c>
      <c r="R10" s="12">
        <v>0.09</v>
      </c>
      <c r="S10" s="13">
        <v>77</v>
      </c>
      <c r="T10" s="12">
        <v>0.1</v>
      </c>
      <c r="U10" s="13">
        <v>52</v>
      </c>
    </row>
    <row r="11" spans="1:21" x14ac:dyDescent="0.25">
      <c r="A11" t="s">
        <v>22</v>
      </c>
      <c r="B11" s="13"/>
      <c r="C11" s="13"/>
      <c r="D11" s="13"/>
      <c r="E11" s="13"/>
      <c r="F11" s="13"/>
      <c r="G11" s="13"/>
      <c r="H11" s="13"/>
      <c r="I11" s="13"/>
      <c r="J11" s="13"/>
      <c r="K11" s="13"/>
      <c r="L11" s="13"/>
      <c r="M11" s="13"/>
      <c r="N11" s="13"/>
      <c r="O11" s="13"/>
      <c r="P11" s="12">
        <v>0.18</v>
      </c>
      <c r="Q11" s="13">
        <v>67</v>
      </c>
      <c r="R11" s="12">
        <v>0.2</v>
      </c>
      <c r="S11" s="13">
        <v>74</v>
      </c>
      <c r="T11" s="12">
        <v>0.13</v>
      </c>
      <c r="U11" s="13">
        <v>62</v>
      </c>
    </row>
    <row r="12" spans="1:21" x14ac:dyDescent="0.25">
      <c r="A12" t="s">
        <v>26</v>
      </c>
      <c r="B12" s="13"/>
      <c r="C12" s="13"/>
      <c r="D12" s="13"/>
      <c r="E12" s="13"/>
      <c r="F12" s="13"/>
      <c r="G12" s="13"/>
      <c r="H12" s="13"/>
      <c r="I12" s="13"/>
      <c r="J12" s="13"/>
      <c r="K12" s="13"/>
      <c r="L12" s="13"/>
      <c r="M12" s="13"/>
      <c r="N12" s="13"/>
      <c r="O12" s="13"/>
      <c r="P12" s="12">
        <v>0.1</v>
      </c>
      <c r="Q12" s="13">
        <v>18</v>
      </c>
      <c r="R12" s="12">
        <v>0.03</v>
      </c>
      <c r="S12" s="13">
        <v>26</v>
      </c>
      <c r="T12" s="12">
        <v>0.1</v>
      </c>
      <c r="U12" s="13">
        <v>37</v>
      </c>
    </row>
    <row r="13" spans="1:21" x14ac:dyDescent="0.25">
      <c r="A13" t="s">
        <v>36</v>
      </c>
      <c r="B13" s="13"/>
      <c r="C13" s="13"/>
      <c r="D13" s="13"/>
      <c r="E13" s="13"/>
      <c r="F13" s="13"/>
      <c r="G13" s="13"/>
      <c r="H13" s="13"/>
      <c r="I13" s="13"/>
      <c r="J13" s="13"/>
      <c r="K13" s="13"/>
      <c r="L13" s="13"/>
      <c r="M13" s="13"/>
      <c r="N13" s="13"/>
      <c r="O13" s="13"/>
      <c r="P13" s="12">
        <v>0.09</v>
      </c>
      <c r="Q13" s="13">
        <v>20</v>
      </c>
      <c r="R13" s="12">
        <v>0.2</v>
      </c>
      <c r="S13" s="13">
        <v>41</v>
      </c>
      <c r="T13" s="12">
        <v>0.18</v>
      </c>
      <c r="U13" s="13">
        <v>37</v>
      </c>
    </row>
    <row r="14" spans="1:21" ht="15.75" thickBot="1" x14ac:dyDescent="0.3">
      <c r="A14" s="6" t="s">
        <v>42</v>
      </c>
      <c r="B14" s="10">
        <v>0.16</v>
      </c>
      <c r="C14" s="11">
        <v>506</v>
      </c>
      <c r="D14" s="10">
        <v>0.14000000000000001</v>
      </c>
      <c r="E14" s="11">
        <v>1218</v>
      </c>
      <c r="F14" s="10">
        <v>0.13</v>
      </c>
      <c r="G14" s="11">
        <v>823</v>
      </c>
      <c r="H14" s="10">
        <v>0.09</v>
      </c>
      <c r="I14" s="11">
        <v>563</v>
      </c>
      <c r="J14" s="10">
        <v>0.08</v>
      </c>
      <c r="K14" s="11">
        <v>119</v>
      </c>
      <c r="L14" s="10">
        <v>0.05</v>
      </c>
      <c r="M14" s="11">
        <v>281</v>
      </c>
      <c r="N14" s="10">
        <v>7.0000000000000007E-2</v>
      </c>
      <c r="O14" s="11">
        <v>242</v>
      </c>
      <c r="P14" s="10">
        <v>0.16</v>
      </c>
      <c r="Q14" s="11">
        <v>12</v>
      </c>
      <c r="R14" s="11"/>
      <c r="S14" s="11"/>
      <c r="T14" s="11"/>
      <c r="U14" s="11"/>
    </row>
  </sheetData>
  <sortState ref="A5:U14">
    <sortCondition ref="A1"/>
  </sortState>
  <pageMargins left="0.7" right="0.7" top="0.75" bottom="0.75" header="0.3" footer="0.3"/>
</worksheet>
</file>

<file path=xl/worksheets/sheet5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3.42578125"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HYPERLINK("#u104!a1","Tilbage til Design, KVU")</f>
        <v>Tilbage til Design, KVU</v>
      </c>
    </row>
    <row r="2" spans="1:21" ht="15.75" thickBot="1" x14ac:dyDescent="0.3">
      <c r="A2" s="1" t="s">
        <v>95</v>
      </c>
      <c r="B2" s="1"/>
    </row>
    <row r="3" spans="1:21" x14ac:dyDescent="0.25">
      <c r="A3" s="3"/>
      <c r="B3" s="7"/>
      <c r="C3" s="7"/>
      <c r="D3" s="7"/>
      <c r="E3" s="7"/>
      <c r="F3" s="7"/>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c r="G4" s="8"/>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26</v>
      </c>
      <c r="B5" s="13"/>
      <c r="C5" s="13"/>
      <c r="D5" s="13"/>
      <c r="E5" s="13"/>
      <c r="F5" s="13"/>
      <c r="G5" s="13"/>
      <c r="H5" s="13"/>
      <c r="I5" s="13"/>
      <c r="J5" s="13"/>
      <c r="K5" s="13"/>
      <c r="L5" s="13"/>
      <c r="M5" s="13"/>
      <c r="N5" s="13"/>
      <c r="O5" s="13"/>
      <c r="P5" s="12">
        <v>0.15</v>
      </c>
      <c r="Q5" s="13">
        <v>18</v>
      </c>
      <c r="R5" s="12">
        <v>0.1</v>
      </c>
      <c r="S5" s="13">
        <v>25</v>
      </c>
      <c r="T5" s="12">
        <v>0.1</v>
      </c>
      <c r="U5" s="13">
        <v>38</v>
      </c>
    </row>
    <row r="6" spans="1:21" ht="15.75" thickBot="1" x14ac:dyDescent="0.3">
      <c r="A6" s="6" t="s">
        <v>42</v>
      </c>
      <c r="B6" s="11"/>
      <c r="C6" s="11"/>
      <c r="D6" s="11"/>
      <c r="E6" s="11"/>
      <c r="F6" s="11"/>
      <c r="G6" s="11"/>
      <c r="H6" s="10">
        <v>0.12</v>
      </c>
      <c r="I6" s="11">
        <v>19</v>
      </c>
      <c r="J6" s="10">
        <v>0.16</v>
      </c>
      <c r="K6" s="11">
        <v>14</v>
      </c>
      <c r="L6" s="10">
        <v>0.09</v>
      </c>
      <c r="M6" s="11">
        <v>30</v>
      </c>
      <c r="N6" s="10">
        <v>0.24</v>
      </c>
      <c r="O6" s="11">
        <v>19</v>
      </c>
      <c r="P6" s="11"/>
      <c r="Q6" s="11"/>
      <c r="R6" s="11"/>
      <c r="S6" s="11"/>
      <c r="T6" s="11"/>
      <c r="U6" s="11"/>
    </row>
  </sheetData>
  <sortState ref="A5:U6">
    <sortCondition ref="A1"/>
  </sortState>
  <pageMargins left="0.7" right="0.7" top="0.75" bottom="0.75" header="0.3" footer="0.3"/>
</worksheet>
</file>

<file path=xl/worksheets/sheet5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HYPERLINK("#u104!a1","Tilbage til Design, KVU")</f>
        <v>Tilbage til Design, KVU</v>
      </c>
    </row>
    <row r="2" spans="1:21" ht="15.75" thickBot="1" x14ac:dyDescent="0.3">
      <c r="A2" s="1" t="s">
        <v>94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20</v>
      </c>
      <c r="B5" s="13"/>
      <c r="C5" s="13"/>
      <c r="D5" s="13"/>
      <c r="E5" s="13"/>
      <c r="F5" s="13"/>
      <c r="G5" s="13"/>
      <c r="H5" s="13"/>
      <c r="I5" s="13"/>
      <c r="J5" s="13"/>
      <c r="K5" s="13"/>
      <c r="L5" s="13"/>
      <c r="M5" s="13"/>
      <c r="N5" s="13"/>
      <c r="O5" s="13"/>
      <c r="P5" s="12">
        <v>0.16</v>
      </c>
      <c r="Q5" s="13">
        <v>12</v>
      </c>
      <c r="R5" s="12">
        <v>0.16</v>
      </c>
      <c r="S5" s="13">
        <v>11</v>
      </c>
      <c r="T5" s="12">
        <v>0.21</v>
      </c>
      <c r="U5" s="13">
        <v>30</v>
      </c>
    </row>
    <row r="6" spans="1:21" x14ac:dyDescent="0.25">
      <c r="A6" t="s">
        <v>26</v>
      </c>
      <c r="B6" s="13"/>
      <c r="C6" s="13"/>
      <c r="D6" s="13"/>
      <c r="E6" s="13"/>
      <c r="F6" s="13"/>
      <c r="G6" s="13"/>
      <c r="H6" s="13"/>
      <c r="I6" s="13"/>
      <c r="J6" s="13"/>
      <c r="K6" s="13"/>
      <c r="L6" s="13"/>
      <c r="M6" s="13"/>
      <c r="N6" s="13"/>
      <c r="O6" s="13"/>
      <c r="P6" s="12">
        <v>0.14000000000000001</v>
      </c>
      <c r="Q6" s="13">
        <v>148</v>
      </c>
      <c r="R6" s="12">
        <v>0.11</v>
      </c>
      <c r="S6" s="13">
        <v>146</v>
      </c>
      <c r="T6" s="12">
        <v>0.09</v>
      </c>
      <c r="U6" s="13">
        <v>193</v>
      </c>
    </row>
    <row r="7" spans="1:21" x14ac:dyDescent="0.25">
      <c r="A7" t="s">
        <v>36</v>
      </c>
      <c r="B7" s="13"/>
      <c r="C7" s="13"/>
      <c r="D7" s="13"/>
      <c r="E7" s="13"/>
      <c r="F7" s="13"/>
      <c r="G7" s="13"/>
      <c r="H7" s="13"/>
      <c r="I7" s="13"/>
      <c r="J7" s="13"/>
      <c r="K7" s="13"/>
      <c r="L7" s="13"/>
      <c r="M7" s="13"/>
      <c r="N7" s="13"/>
      <c r="O7" s="13"/>
      <c r="P7" s="12">
        <v>0.16</v>
      </c>
      <c r="Q7" s="13">
        <v>71</v>
      </c>
      <c r="R7" s="12">
        <v>0.16</v>
      </c>
      <c r="S7" s="13">
        <v>77</v>
      </c>
      <c r="T7" s="12">
        <v>0.26</v>
      </c>
      <c r="U7" s="13">
        <v>74</v>
      </c>
    </row>
    <row r="8" spans="1:21" x14ac:dyDescent="0.25">
      <c r="A8" t="s">
        <v>37</v>
      </c>
      <c r="B8" s="12">
        <v>0.11</v>
      </c>
      <c r="C8" s="13">
        <v>127</v>
      </c>
      <c r="D8" s="12">
        <v>0.12</v>
      </c>
      <c r="E8" s="13">
        <v>193</v>
      </c>
      <c r="F8" s="12">
        <v>0.12</v>
      </c>
      <c r="G8" s="13">
        <v>211</v>
      </c>
      <c r="H8" s="12">
        <v>0.06</v>
      </c>
      <c r="I8" s="13">
        <v>226</v>
      </c>
      <c r="J8" s="12">
        <v>0.04</v>
      </c>
      <c r="K8" s="13">
        <v>149</v>
      </c>
      <c r="L8" s="12">
        <v>0.04</v>
      </c>
      <c r="M8" s="13">
        <v>288</v>
      </c>
      <c r="N8" s="12">
        <v>7.0000000000000007E-2</v>
      </c>
      <c r="O8" s="13">
        <v>281</v>
      </c>
      <c r="P8" s="12">
        <v>0.15</v>
      </c>
      <c r="Q8" s="13">
        <v>240</v>
      </c>
      <c r="R8" s="12">
        <v>0.1</v>
      </c>
      <c r="S8" s="13">
        <v>259</v>
      </c>
      <c r="T8" s="12">
        <v>0.14000000000000001</v>
      </c>
      <c r="U8" s="13">
        <v>281</v>
      </c>
    </row>
    <row r="9" spans="1:21" ht="15.75" thickBot="1" x14ac:dyDescent="0.3">
      <c r="A9" s="6" t="s">
        <v>42</v>
      </c>
      <c r="B9" s="10">
        <v>0.15</v>
      </c>
      <c r="C9" s="11">
        <v>48</v>
      </c>
      <c r="D9" s="10">
        <v>0.18</v>
      </c>
      <c r="E9" s="11">
        <v>78</v>
      </c>
      <c r="F9" s="10">
        <v>0.11</v>
      </c>
      <c r="G9" s="11">
        <v>99</v>
      </c>
      <c r="H9" s="10">
        <v>0.12</v>
      </c>
      <c r="I9" s="11">
        <v>137</v>
      </c>
      <c r="J9" s="10">
        <v>0.1</v>
      </c>
      <c r="K9" s="11">
        <v>148</v>
      </c>
      <c r="L9" s="10">
        <v>0.1</v>
      </c>
      <c r="M9" s="11">
        <v>165</v>
      </c>
      <c r="N9" s="10">
        <v>0.14000000000000001</v>
      </c>
      <c r="O9" s="11">
        <v>206</v>
      </c>
      <c r="P9" s="11" t="s">
        <v>6</v>
      </c>
      <c r="Q9" s="11" t="s">
        <v>6</v>
      </c>
      <c r="R9" s="11"/>
      <c r="S9" s="11"/>
      <c r="T9" s="11"/>
      <c r="U9" s="11"/>
    </row>
  </sheetData>
  <sortState ref="A5:U9">
    <sortCondition ref="A1"/>
  </sortState>
  <pageMargins left="0.7" right="0.7" top="0.75" bottom="0.75" header="0.3" footer="0.3"/>
</worksheet>
</file>

<file path=xl/worksheets/sheet5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1" width="41.140625" bestFit="1" customWidth="1"/>
    <col min="2" max="2" width="5" bestFit="1" customWidth="1"/>
    <col min="3" max="3" width="2.42578125" bestFit="1" customWidth="1"/>
  </cols>
  <sheetData>
    <row r="1" spans="1:3" x14ac:dyDescent="0.25">
      <c r="A1" s="2" t="str">
        <f>HYPERLINK("#u104!a1","Tilbage til Design, KVU")</f>
        <v>Tilbage til Design, KVU</v>
      </c>
    </row>
    <row r="2" spans="1:3" ht="15.75" thickBot="1" x14ac:dyDescent="0.3">
      <c r="A2" s="1" t="s">
        <v>93</v>
      </c>
      <c r="B2" s="1"/>
    </row>
    <row r="3" spans="1:3" x14ac:dyDescent="0.25">
      <c r="A3" s="3"/>
      <c r="B3" s="7">
        <v>2002</v>
      </c>
      <c r="C3" s="7"/>
    </row>
    <row r="4" spans="1:3" x14ac:dyDescent="0.25">
      <c r="A4" s="4"/>
      <c r="B4" s="8" t="s">
        <v>1</v>
      </c>
      <c r="C4" s="8" t="s">
        <v>2</v>
      </c>
    </row>
    <row r="5" spans="1:3" ht="15.75" thickBot="1" x14ac:dyDescent="0.3">
      <c r="A5" s="6" t="s">
        <v>37</v>
      </c>
      <c r="B5" s="11" t="s">
        <v>6</v>
      </c>
      <c r="C5" s="11" t="s">
        <v>6</v>
      </c>
    </row>
  </sheetData>
  <sortState ref="A5:C5">
    <sortCondition ref="A1"/>
  </sortState>
  <pageMargins left="0.7" right="0.7" top="0.75" bottom="0.75" header="0.3" footer="0.3"/>
</worksheet>
</file>

<file path=xl/worksheets/sheet5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HYPERLINK("#u102!a1","Tilbage til Bio, KVU")</f>
        <v>Tilbage til Bio, KVU</v>
      </c>
    </row>
    <row r="2" spans="1:21" ht="15.75" thickBot="1" x14ac:dyDescent="0.3">
      <c r="A2" s="1" t="s">
        <v>92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18</v>
      </c>
      <c r="B5" s="13"/>
      <c r="C5" s="13"/>
      <c r="D5" s="13"/>
      <c r="E5" s="13"/>
      <c r="F5" s="13"/>
      <c r="G5" s="13"/>
      <c r="H5" s="13"/>
      <c r="I5" s="13"/>
      <c r="J5" s="13"/>
      <c r="K5" s="13"/>
      <c r="L5" s="13"/>
      <c r="M5" s="13"/>
      <c r="N5" s="13"/>
      <c r="O5" s="13"/>
      <c r="P5" s="13" t="s">
        <v>6</v>
      </c>
      <c r="Q5" s="13" t="s">
        <v>6</v>
      </c>
      <c r="R5" s="13" t="s">
        <v>6</v>
      </c>
      <c r="S5" s="13" t="s">
        <v>6</v>
      </c>
      <c r="T5" s="12">
        <v>0.02</v>
      </c>
      <c r="U5" s="13">
        <v>14</v>
      </c>
    </row>
    <row r="6" spans="1:21" x14ac:dyDescent="0.25">
      <c r="A6" t="s">
        <v>19</v>
      </c>
      <c r="B6" s="13"/>
      <c r="C6" s="13"/>
      <c r="D6" s="13"/>
      <c r="E6" s="13"/>
      <c r="F6" s="13"/>
      <c r="G6" s="13"/>
      <c r="H6" s="13"/>
      <c r="I6" s="13"/>
      <c r="J6" s="13"/>
      <c r="K6" s="13"/>
      <c r="L6" s="13"/>
      <c r="M6" s="13"/>
      <c r="N6" s="13"/>
      <c r="O6" s="13"/>
      <c r="P6" s="12">
        <v>0.1</v>
      </c>
      <c r="Q6" s="13">
        <v>34</v>
      </c>
      <c r="R6" s="12">
        <v>0.28000000000000003</v>
      </c>
      <c r="S6" s="13">
        <v>56</v>
      </c>
      <c r="T6" s="12">
        <v>0.15</v>
      </c>
      <c r="U6" s="13">
        <v>24</v>
      </c>
    </row>
    <row r="7" spans="1:21" x14ac:dyDescent="0.25">
      <c r="A7" t="s">
        <v>20</v>
      </c>
      <c r="B7" s="13"/>
      <c r="C7" s="13"/>
      <c r="D7" s="13"/>
      <c r="E7" s="13"/>
      <c r="F7" s="13"/>
      <c r="G7" s="13"/>
      <c r="H7" s="13"/>
      <c r="I7" s="13"/>
      <c r="J7" s="13"/>
      <c r="K7" s="13"/>
      <c r="L7" s="13"/>
      <c r="M7" s="13"/>
      <c r="N7" s="13"/>
      <c r="O7" s="13"/>
      <c r="P7" s="12">
        <v>0.17</v>
      </c>
      <c r="Q7" s="13">
        <v>11</v>
      </c>
      <c r="R7" s="12">
        <v>0.1</v>
      </c>
      <c r="S7" s="13">
        <v>10</v>
      </c>
      <c r="T7" s="13" t="s">
        <v>6</v>
      </c>
      <c r="U7" s="13" t="s">
        <v>6</v>
      </c>
    </row>
    <row r="8" spans="1:21" x14ac:dyDescent="0.25">
      <c r="A8" t="s">
        <v>15</v>
      </c>
      <c r="B8" s="13"/>
      <c r="C8" s="13"/>
      <c r="D8" s="13"/>
      <c r="E8" s="13"/>
      <c r="F8" s="13"/>
      <c r="G8" s="13"/>
      <c r="H8" s="13"/>
      <c r="I8" s="13"/>
      <c r="J8" s="13"/>
      <c r="K8" s="13"/>
      <c r="L8" s="13"/>
      <c r="M8" s="13"/>
      <c r="N8" s="13"/>
      <c r="O8" s="13"/>
      <c r="P8" s="12">
        <v>0.21</v>
      </c>
      <c r="Q8" s="13">
        <v>18</v>
      </c>
      <c r="R8" s="12">
        <v>0.16</v>
      </c>
      <c r="S8" s="13">
        <v>45</v>
      </c>
      <c r="T8" s="12">
        <v>0.18</v>
      </c>
      <c r="U8" s="13">
        <v>29</v>
      </c>
    </row>
    <row r="9" spans="1:21" x14ac:dyDescent="0.25">
      <c r="A9" t="s">
        <v>21</v>
      </c>
      <c r="B9" s="13"/>
      <c r="C9" s="13"/>
      <c r="D9" s="13"/>
      <c r="E9" s="13"/>
      <c r="F9" s="13"/>
      <c r="G9" s="13"/>
      <c r="H9" s="13"/>
      <c r="I9" s="13"/>
      <c r="J9" s="13"/>
      <c r="K9" s="13"/>
      <c r="L9" s="13"/>
      <c r="M9" s="13"/>
      <c r="N9" s="13"/>
      <c r="O9" s="13"/>
      <c r="P9" s="12">
        <v>0.25</v>
      </c>
      <c r="Q9" s="13">
        <v>16</v>
      </c>
      <c r="R9" s="12">
        <v>0.14000000000000001</v>
      </c>
      <c r="S9" s="13">
        <v>30</v>
      </c>
      <c r="T9" s="12">
        <v>0.15</v>
      </c>
      <c r="U9" s="13">
        <v>33</v>
      </c>
    </row>
    <row r="10" spans="1:21" x14ac:dyDescent="0.25">
      <c r="A10" t="s">
        <v>22</v>
      </c>
      <c r="B10" s="13"/>
      <c r="C10" s="13"/>
      <c r="D10" s="13"/>
      <c r="E10" s="13"/>
      <c r="F10" s="13"/>
      <c r="G10" s="13"/>
      <c r="H10" s="13"/>
      <c r="I10" s="13"/>
      <c r="J10" s="13"/>
      <c r="K10" s="13"/>
      <c r="L10" s="13"/>
      <c r="M10" s="13"/>
      <c r="N10" s="13"/>
      <c r="O10" s="13"/>
      <c r="P10" s="13" t="s">
        <v>6</v>
      </c>
      <c r="Q10" s="13" t="s">
        <v>6</v>
      </c>
      <c r="R10" s="12">
        <v>0.13</v>
      </c>
      <c r="S10" s="13">
        <v>16</v>
      </c>
      <c r="T10" s="12">
        <v>0.23</v>
      </c>
      <c r="U10" s="13">
        <v>15</v>
      </c>
    </row>
    <row r="11" spans="1:21" x14ac:dyDescent="0.25">
      <c r="A11" t="s">
        <v>32</v>
      </c>
      <c r="B11" s="13" t="s">
        <v>6</v>
      </c>
      <c r="C11" s="13" t="s">
        <v>6</v>
      </c>
      <c r="D11" s="12">
        <v>0.12</v>
      </c>
      <c r="E11" s="13">
        <v>83</v>
      </c>
      <c r="F11" s="12">
        <v>0.11</v>
      </c>
      <c r="G11" s="13">
        <v>78</v>
      </c>
      <c r="H11" s="12">
        <v>0.09</v>
      </c>
      <c r="I11" s="13">
        <v>109</v>
      </c>
      <c r="J11" s="12">
        <v>0.09</v>
      </c>
      <c r="K11" s="13">
        <v>109</v>
      </c>
      <c r="L11" s="12">
        <v>0.04</v>
      </c>
      <c r="M11" s="13">
        <v>114</v>
      </c>
      <c r="N11" s="12">
        <v>0.06</v>
      </c>
      <c r="O11" s="13">
        <v>96</v>
      </c>
      <c r="P11" s="12">
        <v>0.13</v>
      </c>
      <c r="Q11" s="13">
        <v>79</v>
      </c>
      <c r="R11" s="12">
        <v>0.1</v>
      </c>
      <c r="S11" s="13">
        <v>68</v>
      </c>
      <c r="T11" s="12">
        <v>0.19</v>
      </c>
      <c r="U11" s="13">
        <v>65</v>
      </c>
    </row>
    <row r="12" spans="1:21" x14ac:dyDescent="0.25">
      <c r="A12" t="s">
        <v>36</v>
      </c>
      <c r="B12" s="13"/>
      <c r="C12" s="13"/>
      <c r="D12" s="13"/>
      <c r="E12" s="13"/>
      <c r="F12" s="13"/>
      <c r="G12" s="13"/>
      <c r="H12" s="13"/>
      <c r="I12" s="13"/>
      <c r="J12" s="13"/>
      <c r="K12" s="13"/>
      <c r="L12" s="13"/>
      <c r="M12" s="13"/>
      <c r="N12" s="13"/>
      <c r="O12" s="13"/>
      <c r="P12" s="13" t="s">
        <v>6</v>
      </c>
      <c r="Q12" s="13" t="s">
        <v>6</v>
      </c>
      <c r="R12" s="13" t="s">
        <v>6</v>
      </c>
      <c r="S12" s="13" t="s">
        <v>6</v>
      </c>
      <c r="T12" s="13" t="s">
        <v>6</v>
      </c>
      <c r="U12" s="13" t="s">
        <v>6</v>
      </c>
    </row>
    <row r="13" spans="1:21" ht="15.75" thickBot="1" x14ac:dyDescent="0.3">
      <c r="A13" s="6" t="s">
        <v>42</v>
      </c>
      <c r="B13" s="10">
        <v>0.16</v>
      </c>
      <c r="C13" s="11">
        <v>86</v>
      </c>
      <c r="D13" s="10">
        <v>0.15</v>
      </c>
      <c r="E13" s="11">
        <v>165</v>
      </c>
      <c r="F13" s="10">
        <v>0.13</v>
      </c>
      <c r="G13" s="11">
        <v>255</v>
      </c>
      <c r="H13" s="10">
        <v>0.12</v>
      </c>
      <c r="I13" s="11">
        <v>184</v>
      </c>
      <c r="J13" s="10">
        <v>0.08</v>
      </c>
      <c r="K13" s="11">
        <v>147</v>
      </c>
      <c r="L13" s="10">
        <v>0.06</v>
      </c>
      <c r="M13" s="11">
        <v>220</v>
      </c>
      <c r="N13" s="10">
        <v>0.13</v>
      </c>
      <c r="O13" s="11">
        <v>207</v>
      </c>
      <c r="P13" s="10">
        <v>0.2</v>
      </c>
      <c r="Q13" s="11">
        <v>18</v>
      </c>
      <c r="R13" s="11"/>
      <c r="S13" s="11"/>
      <c r="T13" s="11"/>
      <c r="U13" s="11"/>
    </row>
  </sheetData>
  <sortState ref="A5:U13">
    <sortCondition ref="A1"/>
  </sortState>
  <pageMargins left="0.7" right="0.7" top="0.75" bottom="0.75" header="0.3" footer="0.3"/>
</worksheet>
</file>

<file path=xl/worksheets/sheet5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
  <sheetViews>
    <sheetView workbookViewId="0"/>
  </sheetViews>
  <sheetFormatPr defaultRowHeight="15" x14ac:dyDescent="0.25"/>
  <cols>
    <col min="1" max="1" width="22.28515625" bestFit="1" customWidth="1"/>
    <col min="2" max="2" width="12.7109375" bestFit="1" customWidth="1"/>
    <col min="3" max="3" width="5" bestFit="1" customWidth="1"/>
    <col min="4" max="4" width="6" bestFit="1" customWidth="1"/>
    <col min="5" max="5" width="5" bestFit="1" customWidth="1"/>
    <col min="6" max="6" width="6" bestFit="1" customWidth="1"/>
    <col min="7" max="7" width="5" bestFit="1" customWidth="1"/>
    <col min="8" max="8" width="6" bestFit="1" customWidth="1"/>
    <col min="9" max="9" width="5" bestFit="1" customWidth="1"/>
    <col min="10" max="10" width="6" bestFit="1" customWidth="1"/>
    <col min="11" max="11" width="5" bestFit="1" customWidth="1"/>
    <col min="12" max="12" width="6" bestFit="1" customWidth="1"/>
    <col min="13" max="13" width="5" bestFit="1" customWidth="1"/>
    <col min="14" max="14" width="6" bestFit="1" customWidth="1"/>
    <col min="15" max="15" width="5" bestFit="1" customWidth="1"/>
    <col min="16" max="16" width="6" bestFit="1" customWidth="1"/>
    <col min="17" max="17" width="5" bestFit="1" customWidth="1"/>
    <col min="18" max="18" width="6" bestFit="1" customWidth="1"/>
    <col min="19" max="19" width="5" bestFit="1" customWidth="1"/>
    <col min="20" max="20" width="6" bestFit="1" customWidth="1"/>
    <col min="21" max="21" width="5" bestFit="1" customWidth="1"/>
    <col min="22" max="22" width="6" bestFit="1" customWidth="1"/>
  </cols>
  <sheetData>
    <row r="2" spans="1:22" ht="15.75" thickBot="1" x14ac:dyDescent="0.3">
      <c r="A2" s="1" t="s">
        <v>0</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ht="15.75" thickBot="1" x14ac:dyDescent="0.3">
      <c r="A5" s="5" t="str">
        <f>HYPERLINK("#uFremskrivningsgrupper!a1","Fremskrivnings grupper")</f>
        <v>Fremskrivnings grupper</v>
      </c>
      <c r="B5" s="9" t="str">
        <f>HYPERLINK("#uFremskrivningsgrupperi!a1","Hoved institution")</f>
        <v>Hoved institution</v>
      </c>
      <c r="C5" s="10">
        <v>0.1</v>
      </c>
      <c r="D5" s="11">
        <v>25343</v>
      </c>
      <c r="E5" s="10">
        <v>0.1</v>
      </c>
      <c r="F5" s="11">
        <v>30890</v>
      </c>
      <c r="G5" s="10">
        <v>0.08</v>
      </c>
      <c r="H5" s="11">
        <v>30990</v>
      </c>
      <c r="I5" s="10">
        <v>0.06</v>
      </c>
      <c r="J5" s="11">
        <v>32089</v>
      </c>
      <c r="K5" s="10">
        <v>0.05</v>
      </c>
      <c r="L5" s="11">
        <v>27932</v>
      </c>
      <c r="M5" s="10">
        <v>0.04</v>
      </c>
      <c r="N5" s="11">
        <v>32204</v>
      </c>
      <c r="O5" s="10">
        <v>0.06</v>
      </c>
      <c r="P5" s="11">
        <v>31746</v>
      </c>
      <c r="Q5" s="10">
        <v>0.1</v>
      </c>
      <c r="R5" s="11">
        <v>33049</v>
      </c>
      <c r="S5" s="10">
        <v>0.11</v>
      </c>
      <c r="T5" s="11">
        <v>33143</v>
      </c>
      <c r="U5" s="10">
        <v>0.11</v>
      </c>
      <c r="V5" s="11">
        <v>34970</v>
      </c>
    </row>
  </sheetData>
  <pageMargins left="0.7" right="0.7" top="0.75" bottom="0.75" header="0.3" footer="0.3"/>
  <pageSetup orientation="portrait" r:id="rId1"/>
</worksheet>
</file>

<file path=xl/worksheets/sheet5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tabSelected="1" workbookViewId="0"/>
  </sheetViews>
  <sheetFormatPr defaultColWidth="38" defaultRowHeight="12" x14ac:dyDescent="0.25"/>
  <cols>
    <col min="1" max="1" width="1.7109375" style="20" customWidth="1"/>
    <col min="2" max="2" width="82.42578125" style="20" customWidth="1"/>
    <col min="3" max="3" width="1.85546875" style="20" customWidth="1"/>
    <col min="4" max="16384" width="38" style="20"/>
  </cols>
  <sheetData>
    <row r="2" spans="1:2" x14ac:dyDescent="0.25">
      <c r="B2" s="21" t="s">
        <v>493</v>
      </c>
    </row>
    <row r="3" spans="1:2" ht="84" x14ac:dyDescent="0.25">
      <c r="B3" s="22" t="s">
        <v>494</v>
      </c>
    </row>
    <row r="4" spans="1:2" ht="48" x14ac:dyDescent="0.25">
      <c r="A4" s="23"/>
      <c r="B4" s="22" t="s">
        <v>495</v>
      </c>
    </row>
    <row r="5" spans="1:2" ht="48" x14ac:dyDescent="0.25">
      <c r="B5" s="22" t="s">
        <v>496</v>
      </c>
    </row>
    <row r="6" spans="1:2" ht="36" x14ac:dyDescent="0.25">
      <c r="B6" s="22" t="s">
        <v>497</v>
      </c>
    </row>
    <row r="7" spans="1:2" x14ac:dyDescent="0.25">
      <c r="B7" s="22" t="s">
        <v>498</v>
      </c>
    </row>
    <row r="8" spans="1:2" x14ac:dyDescent="0.25">
      <c r="B8" s="22" t="s">
        <v>499</v>
      </c>
    </row>
    <row r="9" spans="1:2" x14ac:dyDescent="0.25">
      <c r="B9" s="24" t="s">
        <v>500</v>
      </c>
    </row>
    <row r="10" spans="1:2" x14ac:dyDescent="0.25">
      <c r="B10" s="25" t="s">
        <v>501</v>
      </c>
    </row>
    <row r="11" spans="1:2" x14ac:dyDescent="0.25">
      <c r="B11" s="26"/>
    </row>
    <row r="12" spans="1:2" x14ac:dyDescent="0.25">
      <c r="B12" s="21" t="s">
        <v>502</v>
      </c>
    </row>
    <row r="13" spans="1:2" ht="48" x14ac:dyDescent="0.25">
      <c r="B13" s="22" t="s">
        <v>503</v>
      </c>
    </row>
    <row r="14" spans="1:2" ht="36" x14ac:dyDescent="0.25">
      <c r="B14" s="22" t="s">
        <v>504</v>
      </c>
    </row>
    <row r="15" spans="1:2" x14ac:dyDescent="0.25">
      <c r="B15" s="26"/>
    </row>
    <row r="16" spans="1:2" x14ac:dyDescent="0.25">
      <c r="B16" s="25" t="s">
        <v>505</v>
      </c>
    </row>
    <row r="17" spans="2:2" ht="60" x14ac:dyDescent="0.25">
      <c r="B17" s="27" t="s">
        <v>506</v>
      </c>
    </row>
    <row r="18" spans="2:2" x14ac:dyDescent="0.25">
      <c r="B18" s="26"/>
    </row>
    <row r="19" spans="2:2" x14ac:dyDescent="0.25">
      <c r="B19" s="25" t="s">
        <v>507</v>
      </c>
    </row>
    <row r="20" spans="2:2" ht="24" x14ac:dyDescent="0.25">
      <c r="B20" s="27" t="s">
        <v>508</v>
      </c>
    </row>
    <row r="21" spans="2:2" x14ac:dyDescent="0.25">
      <c r="B21" s="26"/>
    </row>
  </sheetData>
  <hyperlinks>
    <hyperlink ref="B9" r:id="rId1" display="på Uddannelses- og forskningsministeriets hjemmeside"/>
    <hyperlink ref="B10" r:id="rId2" display="hos Danmarks Statistik"/>
    <hyperlink ref="B16" location="uFremskrivningsgrupper!A1" display="Ledighed pr. fremskrivningsgruppe for alle videregående uddannelser"/>
    <hyperlink ref="B19" location="uFremskrivningsgrupperi!A1" display="Ledighed pr. institution"/>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90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0.05</v>
      </c>
      <c r="C5" s="13">
        <v>113</v>
      </c>
      <c r="D5" s="12">
        <v>0.03</v>
      </c>
      <c r="E5" s="13">
        <v>144</v>
      </c>
      <c r="F5" s="12">
        <v>0.05</v>
      </c>
      <c r="G5" s="13">
        <v>201</v>
      </c>
      <c r="H5" s="12">
        <v>0.03</v>
      </c>
      <c r="I5" s="13">
        <v>211</v>
      </c>
      <c r="J5" s="12">
        <v>0.02</v>
      </c>
      <c r="K5" s="13">
        <v>166</v>
      </c>
      <c r="L5" s="12">
        <v>0.03</v>
      </c>
      <c r="M5" s="13">
        <v>226</v>
      </c>
      <c r="N5" s="12">
        <v>0.04</v>
      </c>
      <c r="O5" s="13">
        <v>238</v>
      </c>
      <c r="P5" s="12">
        <v>0.1</v>
      </c>
      <c r="Q5" s="13">
        <v>247</v>
      </c>
      <c r="R5" s="12">
        <v>0.08</v>
      </c>
      <c r="S5" s="13">
        <v>283</v>
      </c>
      <c r="T5" s="12">
        <v>0.1</v>
      </c>
      <c r="U5" s="13">
        <v>293</v>
      </c>
    </row>
    <row r="6" spans="1:21" x14ac:dyDescent="0.25">
      <c r="A6" t="s">
        <v>38</v>
      </c>
      <c r="B6" s="13"/>
      <c r="C6" s="13"/>
      <c r="D6" s="13"/>
      <c r="E6" s="13"/>
      <c r="F6" s="13"/>
      <c r="G6" s="13"/>
      <c r="H6" s="13"/>
      <c r="I6" s="13"/>
      <c r="J6" s="13"/>
      <c r="K6" s="13"/>
      <c r="L6" s="13"/>
      <c r="M6" s="13"/>
      <c r="N6" s="13"/>
      <c r="O6" s="13"/>
      <c r="P6" s="13" t="s">
        <v>6</v>
      </c>
      <c r="Q6" s="13" t="s">
        <v>6</v>
      </c>
      <c r="R6" s="13"/>
      <c r="S6" s="13"/>
      <c r="T6" s="13"/>
      <c r="U6" s="13"/>
    </row>
    <row r="7" spans="1:21" x14ac:dyDescent="0.25">
      <c r="A7" s="14" t="s">
        <v>40</v>
      </c>
      <c r="B7" s="15">
        <v>0.04</v>
      </c>
      <c r="C7" s="16">
        <v>59</v>
      </c>
      <c r="D7" s="15">
        <v>0.02</v>
      </c>
      <c r="E7" s="16">
        <v>78</v>
      </c>
      <c r="F7" s="15">
        <v>0.03</v>
      </c>
      <c r="G7" s="16">
        <v>70</v>
      </c>
      <c r="H7" s="15">
        <v>0.03</v>
      </c>
      <c r="I7" s="16">
        <v>69</v>
      </c>
      <c r="J7" s="15">
        <v>0</v>
      </c>
      <c r="K7" s="16">
        <v>56</v>
      </c>
      <c r="L7" s="15">
        <v>0.02</v>
      </c>
      <c r="M7" s="16">
        <v>67</v>
      </c>
      <c r="N7" s="15">
        <v>0.01</v>
      </c>
      <c r="O7" s="16">
        <v>53</v>
      </c>
      <c r="P7" s="15">
        <v>0.05</v>
      </c>
      <c r="Q7" s="16">
        <v>92</v>
      </c>
      <c r="R7" s="15">
        <v>0.1</v>
      </c>
      <c r="S7" s="16">
        <v>74</v>
      </c>
      <c r="T7" s="15">
        <v>7.0000000000000007E-2</v>
      </c>
      <c r="U7" s="16">
        <v>113</v>
      </c>
    </row>
    <row r="8" spans="1:21" x14ac:dyDescent="0.25">
      <c r="A8" t="s">
        <v>4</v>
      </c>
      <c r="B8" s="13"/>
      <c r="C8" s="13"/>
      <c r="D8" s="13"/>
      <c r="E8" s="13"/>
      <c r="F8" s="13"/>
      <c r="G8" s="13"/>
      <c r="H8" s="13"/>
      <c r="I8" s="13"/>
      <c r="J8" s="13"/>
      <c r="K8" s="13"/>
      <c r="L8" s="13"/>
      <c r="M8" s="13"/>
      <c r="N8" s="13"/>
      <c r="O8" s="13"/>
      <c r="P8" s="13"/>
      <c r="Q8" s="13"/>
      <c r="R8" s="13"/>
      <c r="S8" s="13"/>
      <c r="T8" s="12">
        <v>0.11</v>
      </c>
      <c r="U8" s="13">
        <v>30</v>
      </c>
    </row>
    <row r="9" spans="1:21" ht="15.75" thickBot="1" x14ac:dyDescent="0.3">
      <c r="A9" s="6" t="s">
        <v>7</v>
      </c>
      <c r="B9" s="10">
        <v>0.02</v>
      </c>
      <c r="C9" s="11">
        <v>37</v>
      </c>
      <c r="D9" s="10">
        <v>0.04</v>
      </c>
      <c r="E9" s="11">
        <v>67</v>
      </c>
      <c r="F9" s="10">
        <v>0.03</v>
      </c>
      <c r="G9" s="11">
        <v>54</v>
      </c>
      <c r="H9" s="10">
        <v>0.02</v>
      </c>
      <c r="I9" s="11">
        <v>67</v>
      </c>
      <c r="J9" s="10">
        <v>0.04</v>
      </c>
      <c r="K9" s="11">
        <v>57</v>
      </c>
      <c r="L9" s="10">
        <v>0.02</v>
      </c>
      <c r="M9" s="11">
        <v>67</v>
      </c>
      <c r="N9" s="10">
        <v>0.01</v>
      </c>
      <c r="O9" s="11">
        <v>92</v>
      </c>
      <c r="P9" s="10">
        <v>0.08</v>
      </c>
      <c r="Q9" s="11">
        <v>101</v>
      </c>
      <c r="R9" s="10">
        <v>0.08</v>
      </c>
      <c r="S9" s="11">
        <v>66</v>
      </c>
      <c r="T9" s="10">
        <v>0.05</v>
      </c>
      <c r="U9" s="11">
        <v>69</v>
      </c>
    </row>
  </sheetData>
  <sortState ref="A5:U9">
    <sortCondition ref="A1"/>
  </sortState>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0.21</v>
      </c>
      <c r="C5" s="13">
        <v>103</v>
      </c>
      <c r="D5" s="12">
        <v>0.17</v>
      </c>
      <c r="E5" s="13">
        <v>126</v>
      </c>
      <c r="F5" s="12">
        <v>0.15</v>
      </c>
      <c r="G5" s="13">
        <v>125</v>
      </c>
      <c r="H5" s="12">
        <v>0.11</v>
      </c>
      <c r="I5" s="13">
        <v>136</v>
      </c>
      <c r="J5" s="12">
        <v>0.1</v>
      </c>
      <c r="K5" s="13">
        <v>131</v>
      </c>
      <c r="L5" s="12">
        <v>0.04</v>
      </c>
      <c r="M5" s="13">
        <v>157</v>
      </c>
      <c r="N5" s="12">
        <v>0.05</v>
      </c>
      <c r="O5" s="13">
        <v>108</v>
      </c>
      <c r="P5" s="12">
        <v>0.13</v>
      </c>
      <c r="Q5" s="13">
        <v>163</v>
      </c>
      <c r="R5" s="12">
        <v>0.13</v>
      </c>
      <c r="S5" s="13">
        <v>143</v>
      </c>
      <c r="T5" s="12">
        <v>0.11</v>
      </c>
      <c r="U5" s="13">
        <v>178</v>
      </c>
    </row>
    <row r="6" spans="1:21" x14ac:dyDescent="0.25">
      <c r="A6" t="s">
        <v>38</v>
      </c>
      <c r="B6" s="12">
        <v>0.2</v>
      </c>
      <c r="C6" s="13">
        <v>26</v>
      </c>
      <c r="D6" s="12">
        <v>0.16</v>
      </c>
      <c r="E6" s="13">
        <v>32</v>
      </c>
      <c r="F6" s="12">
        <v>0.15</v>
      </c>
      <c r="G6" s="13">
        <v>30</v>
      </c>
      <c r="H6" s="12">
        <v>0.14000000000000001</v>
      </c>
      <c r="I6" s="13">
        <v>41</v>
      </c>
      <c r="J6" s="12">
        <v>0.1</v>
      </c>
      <c r="K6" s="13">
        <v>19</v>
      </c>
      <c r="L6" s="12">
        <v>0.06</v>
      </c>
      <c r="M6" s="13">
        <v>31</v>
      </c>
      <c r="N6" s="12">
        <v>0.04</v>
      </c>
      <c r="O6" s="13">
        <v>33</v>
      </c>
      <c r="P6" s="12">
        <v>0.27</v>
      </c>
      <c r="Q6" s="13">
        <v>28</v>
      </c>
      <c r="R6" s="12">
        <v>0.34</v>
      </c>
      <c r="S6" s="13">
        <v>24</v>
      </c>
      <c r="T6" s="12">
        <v>0.11</v>
      </c>
      <c r="U6" s="13">
        <v>31</v>
      </c>
    </row>
    <row r="7" spans="1:21" x14ac:dyDescent="0.25">
      <c r="A7" s="14" t="s">
        <v>40</v>
      </c>
      <c r="B7" s="15">
        <v>0.13</v>
      </c>
      <c r="C7" s="16">
        <v>17</v>
      </c>
      <c r="D7" s="15">
        <v>0.08</v>
      </c>
      <c r="E7" s="16">
        <v>32</v>
      </c>
      <c r="F7" s="15">
        <v>0.06</v>
      </c>
      <c r="G7" s="16">
        <v>53</v>
      </c>
      <c r="H7" s="15">
        <v>0.03</v>
      </c>
      <c r="I7" s="16">
        <v>53</v>
      </c>
      <c r="J7" s="15">
        <v>0.09</v>
      </c>
      <c r="K7" s="16">
        <v>36</v>
      </c>
      <c r="L7" s="15">
        <v>0.02</v>
      </c>
      <c r="M7" s="16">
        <v>64</v>
      </c>
      <c r="N7" s="15">
        <v>0.03</v>
      </c>
      <c r="O7" s="16">
        <v>42</v>
      </c>
      <c r="P7" s="15">
        <v>0.03</v>
      </c>
      <c r="Q7" s="16">
        <v>39</v>
      </c>
      <c r="R7" s="15">
        <v>0.04</v>
      </c>
      <c r="S7" s="16">
        <v>33</v>
      </c>
      <c r="T7" s="15">
        <v>0.06</v>
      </c>
      <c r="U7" s="16">
        <v>49</v>
      </c>
    </row>
    <row r="8" spans="1:21" x14ac:dyDescent="0.25">
      <c r="A8" t="s">
        <v>4</v>
      </c>
      <c r="B8" s="12">
        <v>0.09</v>
      </c>
      <c r="C8" s="13">
        <v>45</v>
      </c>
      <c r="D8" s="12">
        <v>0.06</v>
      </c>
      <c r="E8" s="13">
        <v>57</v>
      </c>
      <c r="F8" s="12">
        <v>0.08</v>
      </c>
      <c r="G8" s="13">
        <v>56</v>
      </c>
      <c r="H8" s="12">
        <v>0.04</v>
      </c>
      <c r="I8" s="13">
        <v>81</v>
      </c>
      <c r="J8" s="12">
        <v>0.05</v>
      </c>
      <c r="K8" s="13">
        <v>77</v>
      </c>
      <c r="L8" s="12">
        <v>0.06</v>
      </c>
      <c r="M8" s="13">
        <v>54</v>
      </c>
      <c r="N8" s="12">
        <v>7.0000000000000007E-2</v>
      </c>
      <c r="O8" s="13">
        <v>69</v>
      </c>
      <c r="P8" s="12">
        <v>0.3</v>
      </c>
      <c r="Q8" s="13">
        <v>47</v>
      </c>
      <c r="R8" s="12">
        <v>0.25</v>
      </c>
      <c r="S8" s="13">
        <v>35</v>
      </c>
      <c r="T8" s="12">
        <v>0.26</v>
      </c>
      <c r="U8" s="13">
        <v>39</v>
      </c>
    </row>
    <row r="9" spans="1:21" ht="15.75" thickBot="1" x14ac:dyDescent="0.3">
      <c r="A9" s="6" t="s">
        <v>7</v>
      </c>
      <c r="B9" s="10">
        <v>0.12</v>
      </c>
      <c r="C9" s="11">
        <v>16</v>
      </c>
      <c r="D9" s="10">
        <v>0.2</v>
      </c>
      <c r="E9" s="11">
        <v>28</v>
      </c>
      <c r="F9" s="10">
        <v>0.06</v>
      </c>
      <c r="G9" s="11">
        <v>25</v>
      </c>
      <c r="H9" s="10">
        <v>0.09</v>
      </c>
      <c r="I9" s="11">
        <v>27</v>
      </c>
      <c r="J9" s="10">
        <v>0.06</v>
      </c>
      <c r="K9" s="11">
        <v>18</v>
      </c>
      <c r="L9" s="10">
        <v>0.05</v>
      </c>
      <c r="M9" s="11">
        <v>31</v>
      </c>
      <c r="N9" s="10">
        <v>0</v>
      </c>
      <c r="O9" s="11">
        <v>23</v>
      </c>
      <c r="P9" s="10">
        <v>0.11</v>
      </c>
      <c r="Q9" s="11">
        <v>24</v>
      </c>
      <c r="R9" s="10">
        <v>0.13</v>
      </c>
      <c r="S9" s="11">
        <v>18</v>
      </c>
      <c r="T9" s="10">
        <v>0.1</v>
      </c>
      <c r="U9" s="11">
        <v>21</v>
      </c>
    </row>
  </sheetData>
  <sortState ref="A5:U9">
    <sortCondition ref="A1"/>
  </sortState>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5.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3"/>
      <c r="C5" s="13"/>
      <c r="D5" s="13"/>
      <c r="E5" s="13"/>
      <c r="F5" s="13"/>
      <c r="G5" s="13"/>
      <c r="H5" s="13"/>
      <c r="I5" s="13"/>
      <c r="J5" s="13"/>
      <c r="K5" s="13"/>
      <c r="L5" s="13"/>
      <c r="M5" s="13"/>
      <c r="N5" s="13"/>
      <c r="O5" s="13"/>
      <c r="P5" s="13"/>
      <c r="Q5" s="13"/>
      <c r="R5" s="13"/>
      <c r="S5" s="13"/>
      <c r="T5" s="13" t="s">
        <v>6</v>
      </c>
      <c r="U5" s="13" t="s">
        <v>6</v>
      </c>
    </row>
    <row r="6" spans="1:21" x14ac:dyDescent="0.25">
      <c r="A6" t="s">
        <v>27</v>
      </c>
      <c r="B6" s="12">
        <v>0.04</v>
      </c>
      <c r="C6" s="13">
        <v>118</v>
      </c>
      <c r="D6" s="12">
        <v>0.02</v>
      </c>
      <c r="E6" s="13">
        <v>141</v>
      </c>
      <c r="F6" s="12">
        <v>0.02</v>
      </c>
      <c r="G6" s="13">
        <v>164</v>
      </c>
      <c r="H6" s="12">
        <v>0.02</v>
      </c>
      <c r="I6" s="13">
        <v>164</v>
      </c>
      <c r="J6" s="12">
        <v>0.01</v>
      </c>
      <c r="K6" s="13">
        <v>124</v>
      </c>
      <c r="L6" s="12">
        <v>0</v>
      </c>
      <c r="M6" s="13">
        <v>191</v>
      </c>
      <c r="N6" s="12">
        <v>0.02</v>
      </c>
      <c r="O6" s="13">
        <v>229</v>
      </c>
      <c r="P6" s="12">
        <v>0.03</v>
      </c>
      <c r="Q6" s="13">
        <v>278</v>
      </c>
      <c r="R6" s="12">
        <v>7.0000000000000007E-2</v>
      </c>
      <c r="S6" s="13">
        <v>195</v>
      </c>
      <c r="T6" s="12">
        <v>0.05</v>
      </c>
      <c r="U6" s="13">
        <v>164</v>
      </c>
    </row>
    <row r="7" spans="1:21" x14ac:dyDescent="0.25">
      <c r="A7" s="14" t="s">
        <v>40</v>
      </c>
      <c r="B7" s="15">
        <v>0.05</v>
      </c>
      <c r="C7" s="16">
        <v>26</v>
      </c>
      <c r="D7" s="15">
        <v>0.05</v>
      </c>
      <c r="E7" s="16">
        <v>34</v>
      </c>
      <c r="F7" s="15">
        <v>0.02</v>
      </c>
      <c r="G7" s="16">
        <v>31</v>
      </c>
      <c r="H7" s="15">
        <v>0.01</v>
      </c>
      <c r="I7" s="16">
        <v>31</v>
      </c>
      <c r="J7" s="15">
        <v>0.02</v>
      </c>
      <c r="K7" s="16">
        <v>26</v>
      </c>
      <c r="L7" s="15">
        <v>0</v>
      </c>
      <c r="M7" s="16">
        <v>35</v>
      </c>
      <c r="N7" s="15">
        <v>0</v>
      </c>
      <c r="O7" s="16">
        <v>30</v>
      </c>
      <c r="P7" s="15">
        <v>0.09</v>
      </c>
      <c r="Q7" s="16">
        <v>21</v>
      </c>
      <c r="R7" s="15">
        <v>0.09</v>
      </c>
      <c r="S7" s="16">
        <v>17</v>
      </c>
      <c r="T7" s="15">
        <v>0.16</v>
      </c>
      <c r="U7" s="16">
        <v>29</v>
      </c>
    </row>
    <row r="8" spans="1:21" x14ac:dyDescent="0.25">
      <c r="A8" t="s">
        <v>4</v>
      </c>
      <c r="B8" s="12">
        <v>0.09</v>
      </c>
      <c r="C8" s="13">
        <v>12</v>
      </c>
      <c r="D8" s="13" t="s">
        <v>6</v>
      </c>
      <c r="E8" s="13" t="s">
        <v>6</v>
      </c>
      <c r="F8" s="13" t="s">
        <v>6</v>
      </c>
      <c r="G8" s="13" t="s">
        <v>6</v>
      </c>
      <c r="H8" s="12">
        <v>0.02</v>
      </c>
      <c r="I8" s="13">
        <v>10</v>
      </c>
      <c r="J8" s="13" t="s">
        <v>6</v>
      </c>
      <c r="K8" s="13" t="s">
        <v>6</v>
      </c>
      <c r="L8" s="12">
        <v>0</v>
      </c>
      <c r="M8" s="13">
        <v>16</v>
      </c>
      <c r="N8" s="12">
        <v>0</v>
      </c>
      <c r="O8" s="13">
        <v>17</v>
      </c>
      <c r="P8" s="12">
        <v>0</v>
      </c>
      <c r="Q8" s="13">
        <v>13</v>
      </c>
      <c r="R8" s="12">
        <v>0.27</v>
      </c>
      <c r="S8" s="13">
        <v>21</v>
      </c>
      <c r="T8" s="12">
        <v>0.11</v>
      </c>
      <c r="U8" s="13">
        <v>23</v>
      </c>
    </row>
    <row r="9" spans="1:21" ht="15.75" thickBot="1" x14ac:dyDescent="0.3">
      <c r="A9" s="6" t="s">
        <v>7</v>
      </c>
      <c r="B9" s="10">
        <v>7.0000000000000007E-2</v>
      </c>
      <c r="C9" s="11">
        <v>73</v>
      </c>
      <c r="D9" s="10">
        <v>0.06</v>
      </c>
      <c r="E9" s="11">
        <v>100</v>
      </c>
      <c r="F9" s="10">
        <v>0.03</v>
      </c>
      <c r="G9" s="11">
        <v>89</v>
      </c>
      <c r="H9" s="10">
        <v>0.03</v>
      </c>
      <c r="I9" s="11">
        <v>101</v>
      </c>
      <c r="J9" s="10">
        <v>0.03</v>
      </c>
      <c r="K9" s="11">
        <v>71</v>
      </c>
      <c r="L9" s="10">
        <v>0.02</v>
      </c>
      <c r="M9" s="11">
        <v>112</v>
      </c>
      <c r="N9" s="10">
        <v>0.01</v>
      </c>
      <c r="O9" s="11">
        <v>95</v>
      </c>
      <c r="P9" s="10">
        <v>0.06</v>
      </c>
      <c r="Q9" s="11">
        <v>141</v>
      </c>
      <c r="R9" s="10">
        <v>0.09</v>
      </c>
      <c r="S9" s="11">
        <v>107</v>
      </c>
      <c r="T9" s="10">
        <v>0.05</v>
      </c>
      <c r="U9" s="11">
        <v>123</v>
      </c>
    </row>
  </sheetData>
  <sortState ref="A5:U9">
    <sortCondition ref="A1"/>
  </sortState>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0.24</v>
      </c>
      <c r="C5" s="13">
        <v>114</v>
      </c>
      <c r="D5" s="12">
        <v>0.24</v>
      </c>
      <c r="E5" s="13">
        <v>135</v>
      </c>
      <c r="F5" s="12">
        <v>0.21</v>
      </c>
      <c r="G5" s="13">
        <v>111</v>
      </c>
      <c r="H5" s="12">
        <v>0.19</v>
      </c>
      <c r="I5" s="13">
        <v>181</v>
      </c>
      <c r="J5" s="12">
        <v>0.24</v>
      </c>
      <c r="K5" s="13">
        <v>199</v>
      </c>
      <c r="L5" s="12">
        <v>0.15</v>
      </c>
      <c r="M5" s="13">
        <v>236</v>
      </c>
      <c r="N5" s="12">
        <v>0.21</v>
      </c>
      <c r="O5" s="13">
        <v>213</v>
      </c>
      <c r="P5" s="12">
        <v>0.26</v>
      </c>
      <c r="Q5" s="13">
        <v>217</v>
      </c>
      <c r="R5" s="12">
        <v>0.23</v>
      </c>
      <c r="S5" s="13">
        <v>203</v>
      </c>
      <c r="T5" s="12">
        <v>0.28000000000000003</v>
      </c>
      <c r="U5" s="13">
        <v>283</v>
      </c>
    </row>
    <row r="6" spans="1:21" x14ac:dyDescent="0.25">
      <c r="A6" t="s">
        <v>38</v>
      </c>
      <c r="B6" s="13" t="s">
        <v>6</v>
      </c>
      <c r="C6" s="13" t="s">
        <v>6</v>
      </c>
      <c r="D6" s="13" t="s">
        <v>6</v>
      </c>
      <c r="E6" s="13" t="s">
        <v>6</v>
      </c>
      <c r="F6" s="13" t="s">
        <v>6</v>
      </c>
      <c r="G6" s="13" t="s">
        <v>6</v>
      </c>
      <c r="H6" s="13" t="s">
        <v>6</v>
      </c>
      <c r="I6" s="13" t="s">
        <v>6</v>
      </c>
      <c r="J6" s="13" t="s">
        <v>6</v>
      </c>
      <c r="K6" s="13" t="s">
        <v>6</v>
      </c>
      <c r="L6" s="12">
        <v>0.14000000000000001</v>
      </c>
      <c r="M6" s="13">
        <v>13</v>
      </c>
      <c r="N6" s="12">
        <v>0.19</v>
      </c>
      <c r="O6" s="13">
        <v>16</v>
      </c>
      <c r="P6" s="12">
        <v>0.15</v>
      </c>
      <c r="Q6" s="13">
        <v>21</v>
      </c>
      <c r="R6" s="12">
        <v>0.33</v>
      </c>
      <c r="S6" s="13">
        <v>28</v>
      </c>
      <c r="T6" s="12">
        <v>0.36</v>
      </c>
      <c r="U6" s="13">
        <v>43</v>
      </c>
    </row>
    <row r="7" spans="1:21" x14ac:dyDescent="0.25">
      <c r="A7" s="14" t="s">
        <v>40</v>
      </c>
      <c r="B7" s="16" t="s">
        <v>6</v>
      </c>
      <c r="C7" s="16" t="s">
        <v>6</v>
      </c>
      <c r="D7" s="15">
        <v>0.42</v>
      </c>
      <c r="E7" s="16">
        <v>20</v>
      </c>
      <c r="F7" s="15">
        <v>0.12</v>
      </c>
      <c r="G7" s="16">
        <v>31</v>
      </c>
      <c r="H7" s="15">
        <v>0.18</v>
      </c>
      <c r="I7" s="16">
        <v>20</v>
      </c>
      <c r="J7" s="15">
        <v>0.18</v>
      </c>
      <c r="K7" s="16">
        <v>17</v>
      </c>
      <c r="L7" s="15">
        <v>0.21</v>
      </c>
      <c r="M7" s="16">
        <v>19</v>
      </c>
      <c r="N7" s="15">
        <v>0.14000000000000001</v>
      </c>
      <c r="O7" s="16">
        <v>22</v>
      </c>
      <c r="P7" s="15">
        <v>0.39</v>
      </c>
      <c r="Q7" s="16">
        <v>29</v>
      </c>
      <c r="R7" s="15">
        <v>0.35</v>
      </c>
      <c r="S7" s="16">
        <v>29</v>
      </c>
      <c r="T7" s="15">
        <v>0.44</v>
      </c>
      <c r="U7" s="16">
        <v>13</v>
      </c>
    </row>
    <row r="8" spans="1:21" x14ac:dyDescent="0.25">
      <c r="A8" t="s">
        <v>4</v>
      </c>
      <c r="B8" s="13" t="s">
        <v>6</v>
      </c>
      <c r="C8" s="13" t="s">
        <v>6</v>
      </c>
      <c r="D8" s="13" t="s">
        <v>6</v>
      </c>
      <c r="E8" s="13" t="s">
        <v>6</v>
      </c>
      <c r="F8" s="13" t="s">
        <v>6</v>
      </c>
      <c r="G8" s="13" t="s">
        <v>6</v>
      </c>
      <c r="H8" s="12">
        <v>0.21</v>
      </c>
      <c r="I8" s="13">
        <v>17</v>
      </c>
      <c r="J8" s="13" t="s">
        <v>6</v>
      </c>
      <c r="K8" s="13" t="s">
        <v>6</v>
      </c>
      <c r="L8" s="12">
        <v>0.14000000000000001</v>
      </c>
      <c r="M8" s="13">
        <v>22</v>
      </c>
      <c r="N8" s="12">
        <v>0.14000000000000001</v>
      </c>
      <c r="O8" s="13">
        <v>33</v>
      </c>
      <c r="P8" s="12">
        <v>0.27</v>
      </c>
      <c r="Q8" s="13">
        <v>31</v>
      </c>
      <c r="R8" s="12">
        <v>0.24</v>
      </c>
      <c r="S8" s="13">
        <v>60</v>
      </c>
      <c r="T8" s="12">
        <v>0.26</v>
      </c>
      <c r="U8" s="13">
        <v>66</v>
      </c>
    </row>
    <row r="9" spans="1:21" ht="15.75" thickBot="1" x14ac:dyDescent="0.3">
      <c r="A9" s="6" t="s">
        <v>7</v>
      </c>
      <c r="B9" s="10">
        <v>0.24</v>
      </c>
      <c r="C9" s="11">
        <v>68</v>
      </c>
      <c r="D9" s="10">
        <v>0.23</v>
      </c>
      <c r="E9" s="11">
        <v>138</v>
      </c>
      <c r="F9" s="10">
        <v>0.19</v>
      </c>
      <c r="G9" s="11">
        <v>114</v>
      </c>
      <c r="H9" s="10">
        <v>0.21</v>
      </c>
      <c r="I9" s="11">
        <v>130</v>
      </c>
      <c r="J9" s="10">
        <v>0.25</v>
      </c>
      <c r="K9" s="11">
        <v>95</v>
      </c>
      <c r="L9" s="10">
        <v>0.2</v>
      </c>
      <c r="M9" s="11">
        <v>122</v>
      </c>
      <c r="N9" s="10">
        <v>0.24</v>
      </c>
      <c r="O9" s="11">
        <v>127</v>
      </c>
      <c r="P9" s="10">
        <v>0.27</v>
      </c>
      <c r="Q9" s="11">
        <v>150</v>
      </c>
      <c r="R9" s="10">
        <v>0.28999999999999998</v>
      </c>
      <c r="S9" s="11">
        <v>127</v>
      </c>
      <c r="T9" s="10">
        <v>0.28000000000000003</v>
      </c>
      <c r="U9" s="11">
        <v>95</v>
      </c>
    </row>
  </sheetData>
  <sortState ref="A5:U9">
    <sortCondition ref="A1"/>
  </sortState>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86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7.0000000000000007E-2</v>
      </c>
      <c r="C5" s="16">
        <v>62</v>
      </c>
      <c r="D5" s="15">
        <v>0.03</v>
      </c>
      <c r="E5" s="16">
        <v>66</v>
      </c>
      <c r="F5" s="15">
        <v>0.04</v>
      </c>
      <c r="G5" s="16">
        <v>73</v>
      </c>
      <c r="H5" s="15">
        <v>0.04</v>
      </c>
      <c r="I5" s="16">
        <v>60</v>
      </c>
      <c r="J5" s="15">
        <v>0.04</v>
      </c>
      <c r="K5" s="16">
        <v>71</v>
      </c>
      <c r="L5" s="15">
        <v>0.02</v>
      </c>
      <c r="M5" s="16">
        <v>66</v>
      </c>
      <c r="N5" s="15">
        <v>0.04</v>
      </c>
      <c r="O5" s="16">
        <v>76</v>
      </c>
      <c r="P5" s="15">
        <v>0.03</v>
      </c>
      <c r="Q5" s="16">
        <v>65</v>
      </c>
      <c r="R5" s="15">
        <v>0.03</v>
      </c>
      <c r="S5" s="16">
        <v>68</v>
      </c>
      <c r="T5" s="15">
        <v>0.05</v>
      </c>
      <c r="U5" s="16">
        <v>77</v>
      </c>
    </row>
    <row r="6" spans="1:21" ht="15.75" thickBot="1" x14ac:dyDescent="0.3">
      <c r="A6" s="6" t="s">
        <v>7</v>
      </c>
      <c r="B6" s="10">
        <v>0.05</v>
      </c>
      <c r="C6" s="11">
        <v>48</v>
      </c>
      <c r="D6" s="10">
        <v>0.03</v>
      </c>
      <c r="E6" s="11">
        <v>49</v>
      </c>
      <c r="F6" s="10">
        <v>0.05</v>
      </c>
      <c r="G6" s="11">
        <v>50</v>
      </c>
      <c r="H6" s="10">
        <v>0.03</v>
      </c>
      <c r="I6" s="11">
        <v>53</v>
      </c>
      <c r="J6" s="10">
        <v>0.01</v>
      </c>
      <c r="K6" s="11">
        <v>51</v>
      </c>
      <c r="L6" s="10">
        <v>0.01</v>
      </c>
      <c r="M6" s="11">
        <v>44</v>
      </c>
      <c r="N6" s="10">
        <v>0</v>
      </c>
      <c r="O6" s="11">
        <v>55</v>
      </c>
      <c r="P6" s="10">
        <v>0.02</v>
      </c>
      <c r="Q6" s="11">
        <v>41</v>
      </c>
      <c r="R6" s="10">
        <v>0.03</v>
      </c>
      <c r="S6" s="11">
        <v>55</v>
      </c>
      <c r="T6" s="10">
        <v>0.02</v>
      </c>
      <c r="U6" s="11">
        <v>54</v>
      </c>
    </row>
  </sheetData>
  <sortState ref="A5:U6">
    <sortCondition ref="A1"/>
  </sortState>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3"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0.37</v>
      </c>
      <c r="C5" s="13">
        <v>12</v>
      </c>
      <c r="D5" s="12">
        <v>7.0000000000000007E-2</v>
      </c>
      <c r="E5" s="13">
        <v>24</v>
      </c>
      <c r="F5" s="12">
        <v>0.13</v>
      </c>
      <c r="G5" s="13">
        <v>21</v>
      </c>
      <c r="H5" s="12">
        <v>0.19</v>
      </c>
      <c r="I5" s="13">
        <v>29</v>
      </c>
      <c r="J5" s="12">
        <v>0.19</v>
      </c>
      <c r="K5" s="13">
        <v>13</v>
      </c>
      <c r="L5" s="12">
        <v>0.09</v>
      </c>
      <c r="M5" s="13">
        <v>17</v>
      </c>
      <c r="N5" s="12">
        <v>0.11</v>
      </c>
      <c r="O5" s="13">
        <v>36</v>
      </c>
      <c r="P5" s="12">
        <v>0.05</v>
      </c>
      <c r="Q5" s="13">
        <v>27</v>
      </c>
      <c r="R5" s="12">
        <v>0.36</v>
      </c>
      <c r="S5" s="13">
        <v>18</v>
      </c>
      <c r="T5" s="12">
        <v>0.12</v>
      </c>
      <c r="U5" s="13">
        <v>25</v>
      </c>
    </row>
    <row r="6" spans="1:21" x14ac:dyDescent="0.25">
      <c r="A6" t="s">
        <v>38</v>
      </c>
      <c r="B6" s="12">
        <v>0.23</v>
      </c>
      <c r="C6" s="13">
        <v>19</v>
      </c>
      <c r="D6" s="12">
        <v>0.23</v>
      </c>
      <c r="E6" s="13">
        <v>38</v>
      </c>
      <c r="F6" s="12">
        <v>0.12</v>
      </c>
      <c r="G6" s="13">
        <v>35</v>
      </c>
      <c r="H6" s="12">
        <v>0.11</v>
      </c>
      <c r="I6" s="13">
        <v>45</v>
      </c>
      <c r="J6" s="12">
        <v>0.06</v>
      </c>
      <c r="K6" s="13">
        <v>33</v>
      </c>
      <c r="L6" s="12">
        <v>7.0000000000000007E-2</v>
      </c>
      <c r="M6" s="13">
        <v>34</v>
      </c>
      <c r="N6" s="12">
        <v>0.04</v>
      </c>
      <c r="O6" s="13">
        <v>23</v>
      </c>
      <c r="P6" s="12">
        <v>0.13</v>
      </c>
      <c r="Q6" s="13">
        <v>25</v>
      </c>
      <c r="R6" s="12">
        <v>0.32</v>
      </c>
      <c r="S6" s="13">
        <v>23</v>
      </c>
      <c r="T6" s="12">
        <v>0.13</v>
      </c>
      <c r="U6" s="13">
        <v>17</v>
      </c>
    </row>
    <row r="7" spans="1:21" x14ac:dyDescent="0.25">
      <c r="A7" s="14" t="s">
        <v>40</v>
      </c>
      <c r="B7" s="16"/>
      <c r="C7" s="16"/>
      <c r="D7" s="16"/>
      <c r="E7" s="16"/>
      <c r="F7" s="16"/>
      <c r="G7" s="16"/>
      <c r="H7" s="16"/>
      <c r="I7" s="16"/>
      <c r="J7" s="16"/>
      <c r="K7" s="16"/>
      <c r="L7" s="16"/>
      <c r="M7" s="16"/>
      <c r="N7" s="16"/>
      <c r="O7" s="16"/>
      <c r="P7" s="16"/>
      <c r="Q7" s="16"/>
      <c r="R7" s="16"/>
      <c r="S7" s="16"/>
      <c r="T7" s="16" t="s">
        <v>6</v>
      </c>
      <c r="U7" s="16" t="s">
        <v>6</v>
      </c>
    </row>
    <row r="8" spans="1:21" x14ac:dyDescent="0.25">
      <c r="A8" t="s">
        <v>4</v>
      </c>
      <c r="B8" s="13" t="s">
        <v>6</v>
      </c>
      <c r="C8" s="13" t="s">
        <v>6</v>
      </c>
      <c r="D8" s="12">
        <v>0.18</v>
      </c>
      <c r="E8" s="13">
        <v>10</v>
      </c>
      <c r="F8" s="13" t="s">
        <v>6</v>
      </c>
      <c r="G8" s="13" t="s">
        <v>6</v>
      </c>
      <c r="H8" s="13" t="s">
        <v>6</v>
      </c>
      <c r="I8" s="13" t="s">
        <v>6</v>
      </c>
      <c r="J8" s="13" t="s">
        <v>6</v>
      </c>
      <c r="K8" s="13" t="s">
        <v>6</v>
      </c>
      <c r="L8" s="12">
        <v>0.04</v>
      </c>
      <c r="M8" s="13">
        <v>27</v>
      </c>
      <c r="N8" s="12">
        <v>0.18</v>
      </c>
      <c r="O8" s="13">
        <v>27</v>
      </c>
      <c r="P8" s="12">
        <v>0.15</v>
      </c>
      <c r="Q8" s="13">
        <v>33</v>
      </c>
      <c r="R8" s="12">
        <v>0.27</v>
      </c>
      <c r="S8" s="13">
        <v>28</v>
      </c>
      <c r="T8" s="12">
        <v>0.08</v>
      </c>
      <c r="U8" s="13">
        <v>26</v>
      </c>
    </row>
    <row r="9" spans="1:21" ht="15.75" thickBot="1" x14ac:dyDescent="0.3">
      <c r="A9" s="6" t="s">
        <v>7</v>
      </c>
      <c r="B9" s="10">
        <v>0.03</v>
      </c>
      <c r="C9" s="11">
        <v>110</v>
      </c>
      <c r="D9" s="10">
        <v>0.06</v>
      </c>
      <c r="E9" s="11">
        <v>227</v>
      </c>
      <c r="F9" s="10">
        <v>0.06</v>
      </c>
      <c r="G9" s="11">
        <v>551</v>
      </c>
      <c r="H9" s="10">
        <v>7.0000000000000007E-2</v>
      </c>
      <c r="I9" s="11">
        <v>482</v>
      </c>
      <c r="J9" s="10">
        <v>0.11</v>
      </c>
      <c r="K9" s="11">
        <v>70</v>
      </c>
      <c r="L9" s="10">
        <v>0.05</v>
      </c>
      <c r="M9" s="11">
        <v>157</v>
      </c>
      <c r="N9" s="10">
        <v>0.06</v>
      </c>
      <c r="O9" s="11">
        <v>316</v>
      </c>
      <c r="P9" s="10">
        <v>0.1</v>
      </c>
      <c r="Q9" s="11">
        <v>349</v>
      </c>
      <c r="R9" s="10">
        <v>0.12</v>
      </c>
      <c r="S9" s="11">
        <v>438</v>
      </c>
      <c r="T9" s="10">
        <v>0.17</v>
      </c>
      <c r="U9" s="11">
        <v>435</v>
      </c>
    </row>
  </sheetData>
  <sortState ref="A5:U9">
    <sortCondition ref="A1"/>
  </sortState>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0.12</v>
      </c>
      <c r="C5" s="13">
        <v>132</v>
      </c>
      <c r="D5" s="12">
        <v>0.11</v>
      </c>
      <c r="E5" s="13">
        <v>146</v>
      </c>
      <c r="F5" s="12">
        <v>0.14000000000000001</v>
      </c>
      <c r="G5" s="13">
        <v>148</v>
      </c>
      <c r="H5" s="12">
        <v>0.1</v>
      </c>
      <c r="I5" s="13">
        <v>165</v>
      </c>
      <c r="J5" s="12">
        <v>0.12</v>
      </c>
      <c r="K5" s="13">
        <v>130</v>
      </c>
      <c r="L5" s="12">
        <v>7.0000000000000007E-2</v>
      </c>
      <c r="M5" s="13">
        <v>211</v>
      </c>
      <c r="N5" s="12">
        <v>0.02</v>
      </c>
      <c r="O5" s="13">
        <v>187</v>
      </c>
      <c r="P5" s="12">
        <v>0.06</v>
      </c>
      <c r="Q5" s="13">
        <v>250</v>
      </c>
      <c r="R5" s="12">
        <v>0.09</v>
      </c>
      <c r="S5" s="13">
        <v>267</v>
      </c>
      <c r="T5" s="12">
        <v>0.14000000000000001</v>
      </c>
      <c r="U5" s="13">
        <v>228</v>
      </c>
    </row>
    <row r="6" spans="1:21" x14ac:dyDescent="0.25">
      <c r="A6" s="14" t="s">
        <v>38</v>
      </c>
      <c r="B6" s="15">
        <v>0.13</v>
      </c>
      <c r="C6" s="16">
        <v>33</v>
      </c>
      <c r="D6" s="15">
        <v>0.18</v>
      </c>
      <c r="E6" s="16">
        <v>65</v>
      </c>
      <c r="F6" s="15">
        <v>0.2</v>
      </c>
      <c r="G6" s="16">
        <v>61</v>
      </c>
      <c r="H6" s="15">
        <v>0.16</v>
      </c>
      <c r="I6" s="16">
        <v>88</v>
      </c>
      <c r="J6" s="15">
        <v>0.1</v>
      </c>
      <c r="K6" s="16">
        <v>64</v>
      </c>
      <c r="L6" s="15">
        <v>0.11</v>
      </c>
      <c r="M6" s="16">
        <v>73</v>
      </c>
      <c r="N6" s="15">
        <v>0.12</v>
      </c>
      <c r="O6" s="16">
        <v>52</v>
      </c>
      <c r="P6" s="15">
        <v>0.14000000000000001</v>
      </c>
      <c r="Q6" s="16">
        <v>76</v>
      </c>
      <c r="R6" s="15">
        <v>0.21</v>
      </c>
      <c r="S6" s="16">
        <v>76</v>
      </c>
      <c r="T6" s="15">
        <v>0.26</v>
      </c>
      <c r="U6" s="16">
        <v>66</v>
      </c>
    </row>
    <row r="7" spans="1:21" x14ac:dyDescent="0.25">
      <c r="A7" t="s">
        <v>4</v>
      </c>
      <c r="B7" s="13"/>
      <c r="C7" s="13"/>
      <c r="D7" s="12">
        <v>0.03</v>
      </c>
      <c r="E7" s="13">
        <v>15</v>
      </c>
      <c r="F7" s="12">
        <v>0.05</v>
      </c>
      <c r="G7" s="13">
        <v>28</v>
      </c>
      <c r="H7" s="12">
        <v>0.02</v>
      </c>
      <c r="I7" s="13">
        <v>47</v>
      </c>
      <c r="J7" s="12">
        <v>0.08</v>
      </c>
      <c r="K7" s="13">
        <v>37</v>
      </c>
      <c r="L7" s="12">
        <v>0.01</v>
      </c>
      <c r="M7" s="13">
        <v>37</v>
      </c>
      <c r="N7" s="12">
        <v>0.02</v>
      </c>
      <c r="O7" s="13">
        <v>72</v>
      </c>
      <c r="P7" s="12">
        <v>7.0000000000000007E-2</v>
      </c>
      <c r="Q7" s="13">
        <v>66</v>
      </c>
      <c r="R7" s="12">
        <v>0.16</v>
      </c>
      <c r="S7" s="13">
        <v>56</v>
      </c>
      <c r="T7" s="12">
        <v>0.05</v>
      </c>
      <c r="U7" s="13">
        <v>51</v>
      </c>
    </row>
    <row r="8" spans="1:21" ht="15.75" thickBot="1" x14ac:dyDescent="0.3">
      <c r="A8" s="6" t="s">
        <v>7</v>
      </c>
      <c r="B8" s="10">
        <v>7.0000000000000007E-2</v>
      </c>
      <c r="C8" s="11">
        <v>101</v>
      </c>
      <c r="D8" s="10">
        <v>7.0000000000000007E-2</v>
      </c>
      <c r="E8" s="11">
        <v>115</v>
      </c>
      <c r="F8" s="10">
        <v>0.11</v>
      </c>
      <c r="G8" s="11">
        <v>119</v>
      </c>
      <c r="H8" s="10">
        <v>0.09</v>
      </c>
      <c r="I8" s="11">
        <v>141</v>
      </c>
      <c r="J8" s="10">
        <v>0.05</v>
      </c>
      <c r="K8" s="11">
        <v>117</v>
      </c>
      <c r="L8" s="10">
        <v>0.05</v>
      </c>
      <c r="M8" s="11">
        <v>142</v>
      </c>
      <c r="N8" s="10">
        <v>0.03</v>
      </c>
      <c r="O8" s="11">
        <v>138</v>
      </c>
      <c r="P8" s="10">
        <v>0.06</v>
      </c>
      <c r="Q8" s="11">
        <v>177</v>
      </c>
      <c r="R8" s="10">
        <v>0.1</v>
      </c>
      <c r="S8" s="11">
        <v>167</v>
      </c>
      <c r="T8" s="10">
        <v>0.09</v>
      </c>
      <c r="U8" s="11">
        <v>142</v>
      </c>
    </row>
  </sheetData>
  <sortState ref="A5:U8">
    <sortCondition ref="A1"/>
  </sortState>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6.140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83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v>
      </c>
      <c r="C5" s="13">
        <v>44</v>
      </c>
      <c r="D5" s="12">
        <v>0.2</v>
      </c>
      <c r="E5" s="13">
        <v>57</v>
      </c>
      <c r="F5" s="12">
        <v>0.15</v>
      </c>
      <c r="G5" s="13">
        <v>71</v>
      </c>
      <c r="H5" s="12">
        <v>0.13</v>
      </c>
      <c r="I5" s="13">
        <v>90</v>
      </c>
      <c r="J5" s="12">
        <v>0.09</v>
      </c>
      <c r="K5" s="13">
        <v>19</v>
      </c>
      <c r="L5" s="12">
        <v>0.09</v>
      </c>
      <c r="M5" s="13">
        <v>86</v>
      </c>
      <c r="N5" s="12">
        <v>0.15</v>
      </c>
      <c r="O5" s="13">
        <v>105</v>
      </c>
      <c r="P5" s="12">
        <v>0.23</v>
      </c>
      <c r="Q5" s="13">
        <v>105</v>
      </c>
      <c r="R5" s="12">
        <v>0.26</v>
      </c>
      <c r="S5" s="13">
        <v>105</v>
      </c>
      <c r="T5" s="12">
        <v>0.16</v>
      </c>
      <c r="U5" s="13">
        <v>61</v>
      </c>
    </row>
    <row r="6" spans="1:21" x14ac:dyDescent="0.25">
      <c r="A6" t="s">
        <v>38</v>
      </c>
      <c r="B6" s="12">
        <v>0.09</v>
      </c>
      <c r="C6" s="13">
        <v>18</v>
      </c>
      <c r="D6" s="12">
        <v>0.1</v>
      </c>
      <c r="E6" s="13">
        <v>17</v>
      </c>
      <c r="F6" s="12">
        <v>0.15</v>
      </c>
      <c r="G6" s="13">
        <v>13</v>
      </c>
      <c r="H6" s="12">
        <v>0.09</v>
      </c>
      <c r="I6" s="13">
        <v>16</v>
      </c>
      <c r="J6" s="13" t="s">
        <v>6</v>
      </c>
      <c r="K6" s="13" t="s">
        <v>6</v>
      </c>
      <c r="L6" s="12">
        <v>0.04</v>
      </c>
      <c r="M6" s="13">
        <v>26</v>
      </c>
      <c r="N6" s="12">
        <v>0.12</v>
      </c>
      <c r="O6" s="13">
        <v>19</v>
      </c>
      <c r="P6" s="12">
        <v>0.2</v>
      </c>
      <c r="Q6" s="13">
        <v>31</v>
      </c>
      <c r="R6" s="12">
        <v>0.14000000000000001</v>
      </c>
      <c r="S6" s="13">
        <v>34</v>
      </c>
      <c r="T6" s="12">
        <v>0.27</v>
      </c>
      <c r="U6" s="13">
        <v>32</v>
      </c>
    </row>
    <row r="7" spans="1:21" x14ac:dyDescent="0.25">
      <c r="A7" s="14" t="s">
        <v>40</v>
      </c>
      <c r="B7" s="15">
        <v>0.19</v>
      </c>
      <c r="C7" s="16">
        <v>14</v>
      </c>
      <c r="D7" s="15">
        <v>0.18</v>
      </c>
      <c r="E7" s="16">
        <v>26</v>
      </c>
      <c r="F7" s="15">
        <v>0.11</v>
      </c>
      <c r="G7" s="16">
        <v>62</v>
      </c>
      <c r="H7" s="15">
        <v>0.17</v>
      </c>
      <c r="I7" s="16">
        <v>33</v>
      </c>
      <c r="J7" s="15">
        <v>7.0000000000000007E-2</v>
      </c>
      <c r="K7" s="16">
        <v>18</v>
      </c>
      <c r="L7" s="15">
        <v>0.19</v>
      </c>
      <c r="M7" s="16">
        <v>38</v>
      </c>
      <c r="N7" s="15">
        <v>0.16</v>
      </c>
      <c r="O7" s="16">
        <v>35</v>
      </c>
      <c r="P7" s="15">
        <v>0.2</v>
      </c>
      <c r="Q7" s="16">
        <v>63</v>
      </c>
      <c r="R7" s="15">
        <v>0.16</v>
      </c>
      <c r="S7" s="16">
        <v>54</v>
      </c>
      <c r="T7" s="15">
        <v>0.11</v>
      </c>
      <c r="U7" s="16">
        <v>75</v>
      </c>
    </row>
    <row r="8" spans="1:21" x14ac:dyDescent="0.25">
      <c r="A8" t="s">
        <v>4</v>
      </c>
      <c r="B8" s="13"/>
      <c r="C8" s="13"/>
      <c r="D8" s="13"/>
      <c r="E8" s="13"/>
      <c r="F8" s="13"/>
      <c r="G8" s="13"/>
      <c r="H8" s="13"/>
      <c r="I8" s="13"/>
      <c r="J8" s="13" t="s">
        <v>6</v>
      </c>
      <c r="K8" s="13" t="s">
        <v>6</v>
      </c>
      <c r="L8" s="13"/>
      <c r="M8" s="13"/>
      <c r="N8" s="13"/>
      <c r="O8" s="13"/>
      <c r="P8" s="13"/>
      <c r="Q8" s="13"/>
      <c r="R8" s="13"/>
      <c r="S8" s="13"/>
      <c r="T8" s="13"/>
      <c r="U8" s="13"/>
    </row>
    <row r="9" spans="1:21" ht="15.75" thickBot="1" x14ac:dyDescent="0.3">
      <c r="A9" s="6" t="s">
        <v>7</v>
      </c>
      <c r="B9" s="10">
        <v>0.28999999999999998</v>
      </c>
      <c r="C9" s="11">
        <v>14</v>
      </c>
      <c r="D9" s="11"/>
      <c r="E9" s="11"/>
      <c r="F9" s="11"/>
      <c r="G9" s="11"/>
      <c r="H9" s="11"/>
      <c r="I9" s="11"/>
      <c r="J9" s="11"/>
      <c r="K9" s="11"/>
      <c r="L9" s="11"/>
      <c r="M9" s="11"/>
      <c r="N9" s="11"/>
      <c r="O9" s="11"/>
      <c r="P9" s="11"/>
      <c r="Q9" s="11"/>
      <c r="R9" s="11"/>
      <c r="S9" s="11"/>
      <c r="T9" s="11"/>
      <c r="U9" s="11"/>
    </row>
  </sheetData>
  <sortState ref="A5:U9">
    <sortCondition ref="A1"/>
  </sortState>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5.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10" width="5" bestFit="1" customWidth="1"/>
    <col min="11" max="11" width="4" bestFit="1" customWidth="1"/>
    <col min="12" max="21" width="5" bestFit="1" customWidth="1"/>
  </cols>
  <sheetData>
    <row r="1" spans="1:21" x14ac:dyDescent="0.25">
      <c r="A1" s="2" t="str">
        <f>HYPERLINK("#uFremskrivningsgrupper!a1","Tilbage til Fremskrivnings grupper")</f>
        <v>Tilbage til Fremskrivnings grupper</v>
      </c>
    </row>
    <row r="2" spans="1:21" ht="15.75" thickBot="1" x14ac:dyDescent="0.3">
      <c r="A2" s="1" t="s">
        <v>82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0.08</v>
      </c>
      <c r="C5" s="13">
        <v>579</v>
      </c>
      <c r="D5" s="12">
        <v>0.08</v>
      </c>
      <c r="E5" s="13">
        <v>835</v>
      </c>
      <c r="F5" s="12">
        <v>0.06</v>
      </c>
      <c r="G5" s="13">
        <v>851</v>
      </c>
      <c r="H5" s="12">
        <v>0.03</v>
      </c>
      <c r="I5" s="13">
        <v>1064</v>
      </c>
      <c r="J5" s="12">
        <v>0.03</v>
      </c>
      <c r="K5" s="13">
        <v>787</v>
      </c>
      <c r="L5" s="12">
        <v>0.01</v>
      </c>
      <c r="M5" s="13">
        <v>1327</v>
      </c>
      <c r="N5" s="12">
        <v>0.05</v>
      </c>
      <c r="O5" s="13">
        <v>1045</v>
      </c>
      <c r="P5" s="12">
        <v>0.08</v>
      </c>
      <c r="Q5" s="13">
        <v>1334</v>
      </c>
      <c r="R5" s="12">
        <v>0.08</v>
      </c>
      <c r="S5" s="13">
        <v>1347</v>
      </c>
      <c r="T5" s="12">
        <v>0.09</v>
      </c>
      <c r="U5" s="13">
        <v>1599</v>
      </c>
    </row>
    <row r="6" spans="1:21" x14ac:dyDescent="0.25">
      <c r="A6" t="s">
        <v>38</v>
      </c>
      <c r="B6" s="13"/>
      <c r="C6" s="13"/>
      <c r="D6" s="13"/>
      <c r="E6" s="13"/>
      <c r="F6" s="13"/>
      <c r="G6" s="13"/>
      <c r="H6" s="13"/>
      <c r="I6" s="13"/>
      <c r="J6" s="13"/>
      <c r="K6" s="13"/>
      <c r="L6" s="13"/>
      <c r="M6" s="13"/>
      <c r="N6" s="13"/>
      <c r="O6" s="13"/>
      <c r="P6" s="13" t="s">
        <v>6</v>
      </c>
      <c r="Q6" s="13" t="s">
        <v>6</v>
      </c>
      <c r="R6" s="12">
        <v>0.26</v>
      </c>
      <c r="S6" s="13">
        <v>10</v>
      </c>
      <c r="T6" s="12">
        <v>0.25</v>
      </c>
      <c r="U6" s="13">
        <v>28</v>
      </c>
    </row>
    <row r="7" spans="1:21" x14ac:dyDescent="0.25">
      <c r="A7" s="14" t="s">
        <v>40</v>
      </c>
      <c r="B7" s="15">
        <v>0.06</v>
      </c>
      <c r="C7" s="16">
        <v>123</v>
      </c>
      <c r="D7" s="15">
        <v>0.06</v>
      </c>
      <c r="E7" s="16">
        <v>168</v>
      </c>
      <c r="F7" s="15">
        <v>0.06</v>
      </c>
      <c r="G7" s="16">
        <v>202</v>
      </c>
      <c r="H7" s="15">
        <v>0.05</v>
      </c>
      <c r="I7" s="16">
        <v>169</v>
      </c>
      <c r="J7" s="15">
        <v>0.04</v>
      </c>
      <c r="K7" s="16">
        <v>149</v>
      </c>
      <c r="L7" s="15">
        <v>0.02</v>
      </c>
      <c r="M7" s="16">
        <v>207</v>
      </c>
      <c r="N7" s="15">
        <v>0.06</v>
      </c>
      <c r="O7" s="16">
        <v>201</v>
      </c>
      <c r="P7" s="15">
        <v>0.1</v>
      </c>
      <c r="Q7" s="16">
        <v>248</v>
      </c>
      <c r="R7" s="15">
        <v>0.1</v>
      </c>
      <c r="S7" s="16">
        <v>260</v>
      </c>
      <c r="T7" s="15">
        <v>0.13</v>
      </c>
      <c r="U7" s="16">
        <v>276</v>
      </c>
    </row>
    <row r="8" spans="1:21" x14ac:dyDescent="0.25">
      <c r="A8" t="s">
        <v>4</v>
      </c>
      <c r="B8" s="12">
        <v>0.1</v>
      </c>
      <c r="C8" s="13">
        <v>142</v>
      </c>
      <c r="D8" s="12">
        <v>0.13</v>
      </c>
      <c r="E8" s="13">
        <v>151</v>
      </c>
      <c r="F8" s="12">
        <v>7.0000000000000007E-2</v>
      </c>
      <c r="G8" s="13">
        <v>182</v>
      </c>
      <c r="H8" s="12">
        <v>0.05</v>
      </c>
      <c r="I8" s="13">
        <v>155</v>
      </c>
      <c r="J8" s="12">
        <v>0.03</v>
      </c>
      <c r="K8" s="13">
        <v>138</v>
      </c>
      <c r="L8" s="12">
        <v>0.02</v>
      </c>
      <c r="M8" s="13">
        <v>214</v>
      </c>
      <c r="N8" s="12">
        <v>0.15</v>
      </c>
      <c r="O8" s="13">
        <v>173</v>
      </c>
      <c r="P8" s="12">
        <v>0.12</v>
      </c>
      <c r="Q8" s="13">
        <v>206</v>
      </c>
      <c r="R8" s="12">
        <v>0.12</v>
      </c>
      <c r="S8" s="13">
        <v>161</v>
      </c>
      <c r="T8" s="12">
        <v>0.14000000000000001</v>
      </c>
      <c r="U8" s="13">
        <v>177</v>
      </c>
    </row>
    <row r="9" spans="1:21" ht="15.75" thickBot="1" x14ac:dyDescent="0.3">
      <c r="A9" s="6" t="s">
        <v>7</v>
      </c>
      <c r="B9" s="10">
        <v>0.11</v>
      </c>
      <c r="C9" s="11">
        <v>242</v>
      </c>
      <c r="D9" s="10">
        <v>0.09</v>
      </c>
      <c r="E9" s="11">
        <v>412</v>
      </c>
      <c r="F9" s="10">
        <v>0.05</v>
      </c>
      <c r="G9" s="11">
        <v>406</v>
      </c>
      <c r="H9" s="10">
        <v>0.02</v>
      </c>
      <c r="I9" s="11">
        <v>482</v>
      </c>
      <c r="J9" s="10">
        <v>0.03</v>
      </c>
      <c r="K9" s="11">
        <v>365</v>
      </c>
      <c r="L9" s="10">
        <v>0.03</v>
      </c>
      <c r="M9" s="11">
        <v>499</v>
      </c>
      <c r="N9" s="10">
        <v>0.06</v>
      </c>
      <c r="O9" s="11">
        <v>559</v>
      </c>
      <c r="P9" s="10">
        <v>0.11</v>
      </c>
      <c r="Q9" s="11">
        <v>537</v>
      </c>
      <c r="R9" s="10">
        <v>0.1</v>
      </c>
      <c r="S9" s="11">
        <v>470</v>
      </c>
      <c r="T9" s="10">
        <v>0.11</v>
      </c>
      <c r="U9" s="11">
        <v>616</v>
      </c>
    </row>
  </sheetData>
  <sortState ref="A5:U9">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3"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86</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443</v>
      </c>
      <c r="B5" s="17" t="str">
        <f>HYPERLINK("#u54336000i!a1","Hoved institution")</f>
        <v>Hoved institution</v>
      </c>
      <c r="C5" s="12">
        <v>0.06</v>
      </c>
      <c r="D5" s="13">
        <v>110</v>
      </c>
      <c r="E5" s="12">
        <v>0.03</v>
      </c>
      <c r="F5" s="13">
        <v>115</v>
      </c>
      <c r="G5" s="12">
        <v>0.04</v>
      </c>
      <c r="H5" s="13">
        <v>123</v>
      </c>
      <c r="I5" s="12">
        <v>0.03</v>
      </c>
      <c r="J5" s="13">
        <v>113</v>
      </c>
      <c r="K5" s="12">
        <v>0.03</v>
      </c>
      <c r="L5" s="13">
        <v>122</v>
      </c>
      <c r="M5" s="12">
        <v>0.01</v>
      </c>
      <c r="N5" s="13">
        <v>110</v>
      </c>
      <c r="O5" s="12">
        <v>0.02</v>
      </c>
      <c r="P5" s="13">
        <v>131</v>
      </c>
      <c r="Q5" s="12">
        <v>0.03</v>
      </c>
      <c r="R5" s="13">
        <v>106</v>
      </c>
      <c r="S5" s="12">
        <v>0.03</v>
      </c>
      <c r="T5" s="13">
        <v>34</v>
      </c>
      <c r="U5" s="13" t="s">
        <v>6</v>
      </c>
      <c r="V5" s="13" t="s">
        <v>6</v>
      </c>
    </row>
    <row r="6" spans="1:22" ht="15.75" thickBot="1" x14ac:dyDescent="0.3">
      <c r="A6" s="6" t="s">
        <v>444</v>
      </c>
      <c r="B6" s="9" t="str">
        <f>HYPERLINK("#u72206200i!a1","Hoved institution")</f>
        <v>Hoved institution</v>
      </c>
      <c r="C6" s="11"/>
      <c r="D6" s="11"/>
      <c r="E6" s="11"/>
      <c r="F6" s="11"/>
      <c r="G6" s="11"/>
      <c r="H6" s="11"/>
      <c r="I6" s="11"/>
      <c r="J6" s="11"/>
      <c r="K6" s="11"/>
      <c r="L6" s="11"/>
      <c r="M6" s="11"/>
      <c r="N6" s="11"/>
      <c r="O6" s="11"/>
      <c r="P6" s="11"/>
      <c r="Q6" s="11"/>
      <c r="R6" s="11"/>
      <c r="S6" s="10">
        <v>0.03</v>
      </c>
      <c r="T6" s="11">
        <v>89</v>
      </c>
      <c r="U6" s="10">
        <v>0.04</v>
      </c>
      <c r="V6" s="11">
        <v>127</v>
      </c>
    </row>
  </sheetData>
  <sortState ref="A5:V6">
    <sortCondition ref="A1"/>
  </sortState>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2" max="2" width="5" bestFit="1" customWidth="1"/>
    <col min="3" max="3" width="2.42578125"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81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3"/>
      <c r="C5" s="13"/>
      <c r="D5" s="13"/>
      <c r="E5" s="13"/>
      <c r="F5" s="13"/>
      <c r="G5" s="13"/>
      <c r="H5" s="13"/>
      <c r="I5" s="13"/>
      <c r="J5" s="13"/>
      <c r="K5" s="13"/>
      <c r="L5" s="13"/>
      <c r="M5" s="13"/>
      <c r="N5" s="12">
        <v>0.11</v>
      </c>
      <c r="O5" s="13">
        <v>30</v>
      </c>
      <c r="P5" s="12">
        <v>0.14000000000000001</v>
      </c>
      <c r="Q5" s="13">
        <v>57</v>
      </c>
      <c r="R5" s="12">
        <v>0.18</v>
      </c>
      <c r="S5" s="13">
        <v>65</v>
      </c>
      <c r="T5" s="12">
        <v>0.24</v>
      </c>
      <c r="U5" s="13">
        <v>45</v>
      </c>
    </row>
    <row r="6" spans="1:21" x14ac:dyDescent="0.25">
      <c r="A6" t="s">
        <v>38</v>
      </c>
      <c r="B6" s="13" t="s">
        <v>6</v>
      </c>
      <c r="C6" s="13" t="s">
        <v>6</v>
      </c>
      <c r="D6" s="12">
        <v>0.1</v>
      </c>
      <c r="E6" s="13">
        <v>15</v>
      </c>
      <c r="F6" s="12">
        <v>0.1</v>
      </c>
      <c r="G6" s="13">
        <v>23</v>
      </c>
      <c r="H6" s="12">
        <v>0.11</v>
      </c>
      <c r="I6" s="13">
        <v>27</v>
      </c>
      <c r="J6" s="12">
        <v>0.05</v>
      </c>
      <c r="K6" s="13">
        <v>28</v>
      </c>
      <c r="L6" s="12">
        <v>0.03</v>
      </c>
      <c r="M6" s="13">
        <v>38</v>
      </c>
      <c r="N6" s="12">
        <v>0.03</v>
      </c>
      <c r="O6" s="13">
        <v>37</v>
      </c>
      <c r="P6" s="12">
        <v>0.2</v>
      </c>
      <c r="Q6" s="13">
        <v>67</v>
      </c>
      <c r="R6" s="12">
        <v>0.18</v>
      </c>
      <c r="S6" s="13">
        <v>52</v>
      </c>
      <c r="T6" s="12">
        <v>0.17</v>
      </c>
      <c r="U6" s="13">
        <v>62</v>
      </c>
    </row>
    <row r="7" spans="1:21" x14ac:dyDescent="0.25">
      <c r="A7" s="14" t="s">
        <v>40</v>
      </c>
      <c r="B7" s="16"/>
      <c r="C7" s="16"/>
      <c r="D7" s="16"/>
      <c r="E7" s="16"/>
      <c r="F7" s="16" t="s">
        <v>6</v>
      </c>
      <c r="G7" s="16" t="s">
        <v>6</v>
      </c>
      <c r="H7" s="16" t="s">
        <v>6</v>
      </c>
      <c r="I7" s="16" t="s">
        <v>6</v>
      </c>
      <c r="J7" s="16" t="s">
        <v>6</v>
      </c>
      <c r="K7" s="16" t="s">
        <v>6</v>
      </c>
      <c r="L7" s="16" t="s">
        <v>6</v>
      </c>
      <c r="M7" s="16" t="s">
        <v>6</v>
      </c>
      <c r="N7" s="15">
        <v>0.17</v>
      </c>
      <c r="O7" s="16">
        <v>10</v>
      </c>
      <c r="P7" s="15">
        <v>0.02</v>
      </c>
      <c r="Q7" s="16">
        <v>10</v>
      </c>
      <c r="R7" s="15">
        <v>0.12</v>
      </c>
      <c r="S7" s="16">
        <v>22</v>
      </c>
      <c r="T7" s="15">
        <v>0.11</v>
      </c>
      <c r="U7" s="16">
        <v>28</v>
      </c>
    </row>
    <row r="8" spans="1:21" ht="15.75" thickBot="1" x14ac:dyDescent="0.3">
      <c r="A8" s="6" t="s">
        <v>7</v>
      </c>
      <c r="B8" s="11"/>
      <c r="C8" s="11"/>
      <c r="D8" s="11"/>
      <c r="E8" s="11"/>
      <c r="F8" s="11"/>
      <c r="G8" s="11"/>
      <c r="H8" s="11"/>
      <c r="I8" s="11"/>
      <c r="J8" s="11" t="s">
        <v>6</v>
      </c>
      <c r="K8" s="11" t="s">
        <v>6</v>
      </c>
      <c r="L8" s="10">
        <v>0</v>
      </c>
      <c r="M8" s="11">
        <v>13</v>
      </c>
      <c r="N8" s="10">
        <v>0</v>
      </c>
      <c r="O8" s="11">
        <v>27</v>
      </c>
      <c r="P8" s="10">
        <v>0</v>
      </c>
      <c r="Q8" s="11">
        <v>16</v>
      </c>
      <c r="R8" s="10">
        <v>0.01</v>
      </c>
      <c r="S8" s="11">
        <v>63</v>
      </c>
      <c r="T8" s="10">
        <v>0.06</v>
      </c>
      <c r="U8" s="11">
        <v>39</v>
      </c>
    </row>
  </sheetData>
  <sortState ref="A5:U8">
    <sortCondition ref="A1"/>
  </sortState>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7"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80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0.14000000000000001</v>
      </c>
      <c r="C5" s="13">
        <v>37</v>
      </c>
      <c r="D5" s="12">
        <v>0.15</v>
      </c>
      <c r="E5" s="13">
        <v>63</v>
      </c>
      <c r="F5" s="12">
        <v>0.08</v>
      </c>
      <c r="G5" s="13">
        <v>74</v>
      </c>
      <c r="H5" s="12">
        <v>0.06</v>
      </c>
      <c r="I5" s="13">
        <v>74</v>
      </c>
      <c r="J5" s="12">
        <v>0.09</v>
      </c>
      <c r="K5" s="13">
        <v>71</v>
      </c>
      <c r="L5" s="12">
        <v>7.0000000000000007E-2</v>
      </c>
      <c r="M5" s="13">
        <v>73</v>
      </c>
      <c r="N5" s="12">
        <v>0.09</v>
      </c>
      <c r="O5" s="13">
        <v>82</v>
      </c>
      <c r="P5" s="12">
        <v>0.22</v>
      </c>
      <c r="Q5" s="13">
        <v>75</v>
      </c>
      <c r="R5" s="12">
        <v>0.21</v>
      </c>
      <c r="S5" s="13">
        <v>71</v>
      </c>
      <c r="T5" s="12">
        <v>0.19</v>
      </c>
      <c r="U5" s="13">
        <v>75</v>
      </c>
    </row>
    <row r="6" spans="1:21" x14ac:dyDescent="0.25">
      <c r="A6" t="s">
        <v>38</v>
      </c>
      <c r="B6" s="12">
        <v>0.19</v>
      </c>
      <c r="C6" s="13">
        <v>107</v>
      </c>
      <c r="D6" s="12">
        <v>0.23</v>
      </c>
      <c r="E6" s="13">
        <v>133</v>
      </c>
      <c r="F6" s="12">
        <v>0.16</v>
      </c>
      <c r="G6" s="13">
        <v>136</v>
      </c>
      <c r="H6" s="12">
        <v>0.12</v>
      </c>
      <c r="I6" s="13">
        <v>162</v>
      </c>
      <c r="J6" s="12">
        <v>0.13</v>
      </c>
      <c r="K6" s="13">
        <v>115</v>
      </c>
      <c r="L6" s="12">
        <v>0.09</v>
      </c>
      <c r="M6" s="13">
        <v>147</v>
      </c>
      <c r="N6" s="12">
        <v>0.13</v>
      </c>
      <c r="O6" s="13">
        <v>146</v>
      </c>
      <c r="P6" s="12">
        <v>0.23</v>
      </c>
      <c r="Q6" s="13">
        <v>143</v>
      </c>
      <c r="R6" s="12">
        <v>0.27</v>
      </c>
      <c r="S6" s="13">
        <v>191</v>
      </c>
      <c r="T6" s="12">
        <v>0.31</v>
      </c>
      <c r="U6" s="13">
        <v>177</v>
      </c>
    </row>
    <row r="7" spans="1:21" x14ac:dyDescent="0.25">
      <c r="A7" s="14" t="s">
        <v>40</v>
      </c>
      <c r="B7" s="16" t="s">
        <v>6</v>
      </c>
      <c r="C7" s="16" t="s">
        <v>6</v>
      </c>
      <c r="D7" s="16" t="s">
        <v>6</v>
      </c>
      <c r="E7" s="16" t="s">
        <v>6</v>
      </c>
      <c r="F7" s="16" t="s">
        <v>6</v>
      </c>
      <c r="G7" s="16" t="s">
        <v>6</v>
      </c>
      <c r="H7" s="16"/>
      <c r="I7" s="16"/>
      <c r="J7" s="16" t="s">
        <v>6</v>
      </c>
      <c r="K7" s="16" t="s">
        <v>6</v>
      </c>
      <c r="L7" s="15">
        <v>0.1</v>
      </c>
      <c r="M7" s="16">
        <v>36</v>
      </c>
      <c r="N7" s="15">
        <v>0.23</v>
      </c>
      <c r="O7" s="16">
        <v>60</v>
      </c>
      <c r="P7" s="15">
        <v>0.23</v>
      </c>
      <c r="Q7" s="16">
        <v>69</v>
      </c>
      <c r="R7" s="15">
        <v>0.34</v>
      </c>
      <c r="S7" s="16">
        <v>62</v>
      </c>
      <c r="T7" s="15">
        <v>0.24</v>
      </c>
      <c r="U7" s="16">
        <v>73</v>
      </c>
    </row>
    <row r="8" spans="1:21" x14ac:dyDescent="0.25">
      <c r="A8" t="s">
        <v>4</v>
      </c>
      <c r="B8" s="12">
        <v>0.21</v>
      </c>
      <c r="C8" s="13">
        <v>44</v>
      </c>
      <c r="D8" s="12">
        <v>0.23</v>
      </c>
      <c r="E8" s="13">
        <v>51</v>
      </c>
      <c r="F8" s="12">
        <v>0.17</v>
      </c>
      <c r="G8" s="13">
        <v>62</v>
      </c>
      <c r="H8" s="12">
        <v>0.14000000000000001</v>
      </c>
      <c r="I8" s="13">
        <v>54</v>
      </c>
      <c r="J8" s="12">
        <v>0.19</v>
      </c>
      <c r="K8" s="13">
        <v>42</v>
      </c>
      <c r="L8" s="12">
        <v>0.12</v>
      </c>
      <c r="M8" s="13">
        <v>83</v>
      </c>
      <c r="N8" s="12">
        <v>0.17</v>
      </c>
      <c r="O8" s="13">
        <v>109</v>
      </c>
      <c r="P8" s="12">
        <v>0.26</v>
      </c>
      <c r="Q8" s="13">
        <v>63</v>
      </c>
      <c r="R8" s="12">
        <v>0.35</v>
      </c>
      <c r="S8" s="13">
        <v>53</v>
      </c>
      <c r="T8" s="12">
        <v>0.28000000000000003</v>
      </c>
      <c r="U8" s="13">
        <v>66</v>
      </c>
    </row>
    <row r="9" spans="1:21" ht="15.75" thickBot="1" x14ac:dyDescent="0.3">
      <c r="A9" s="6" t="s">
        <v>7</v>
      </c>
      <c r="B9" s="10">
        <v>0.13</v>
      </c>
      <c r="C9" s="11">
        <v>41</v>
      </c>
      <c r="D9" s="10">
        <v>0.11</v>
      </c>
      <c r="E9" s="11">
        <v>61</v>
      </c>
      <c r="F9" s="10">
        <v>0.09</v>
      </c>
      <c r="G9" s="11">
        <v>91</v>
      </c>
      <c r="H9" s="10">
        <v>0.08</v>
      </c>
      <c r="I9" s="11">
        <v>80</v>
      </c>
      <c r="J9" s="10">
        <v>0.13</v>
      </c>
      <c r="K9" s="11">
        <v>63</v>
      </c>
      <c r="L9" s="10">
        <v>0.09</v>
      </c>
      <c r="M9" s="11">
        <v>83</v>
      </c>
      <c r="N9" s="10">
        <v>0.13</v>
      </c>
      <c r="O9" s="11">
        <v>108</v>
      </c>
      <c r="P9" s="10">
        <v>0.23</v>
      </c>
      <c r="Q9" s="11">
        <v>110</v>
      </c>
      <c r="R9" s="10">
        <v>0.15</v>
      </c>
      <c r="S9" s="11">
        <v>125</v>
      </c>
      <c r="T9" s="10">
        <v>0.19</v>
      </c>
      <c r="U9" s="11">
        <v>129</v>
      </c>
    </row>
  </sheetData>
  <sortState ref="A5:U9">
    <sortCondition ref="A1"/>
  </sortState>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79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0.05</v>
      </c>
      <c r="C5" s="13">
        <v>59</v>
      </c>
      <c r="D5" s="12">
        <v>0.06</v>
      </c>
      <c r="E5" s="13">
        <v>43</v>
      </c>
      <c r="F5" s="12">
        <v>0.02</v>
      </c>
      <c r="G5" s="13">
        <v>37</v>
      </c>
      <c r="H5" s="12">
        <v>0.01</v>
      </c>
      <c r="I5" s="13">
        <v>61</v>
      </c>
      <c r="J5" s="12">
        <v>0.02</v>
      </c>
      <c r="K5" s="13">
        <v>36</v>
      </c>
      <c r="L5" s="12">
        <v>0.02</v>
      </c>
      <c r="M5" s="13">
        <v>65</v>
      </c>
      <c r="N5" s="12">
        <v>0</v>
      </c>
      <c r="O5" s="13">
        <v>43</v>
      </c>
      <c r="P5" s="12">
        <v>0.01</v>
      </c>
      <c r="Q5" s="13">
        <v>70</v>
      </c>
      <c r="R5" s="12">
        <v>0.02</v>
      </c>
      <c r="S5" s="13">
        <v>79</v>
      </c>
      <c r="T5" s="12">
        <v>0.05</v>
      </c>
      <c r="U5" s="13">
        <v>82</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row>
    <row r="7" spans="1:21" x14ac:dyDescent="0.25">
      <c r="A7" s="14" t="s">
        <v>40</v>
      </c>
      <c r="B7" s="15">
        <v>7.0000000000000007E-2</v>
      </c>
      <c r="C7" s="16">
        <v>51</v>
      </c>
      <c r="D7" s="15">
        <v>0</v>
      </c>
      <c r="E7" s="16">
        <v>11</v>
      </c>
      <c r="F7" s="15">
        <v>0.06</v>
      </c>
      <c r="G7" s="16">
        <v>16</v>
      </c>
      <c r="H7" s="16" t="s">
        <v>6</v>
      </c>
      <c r="I7" s="16" t="s">
        <v>6</v>
      </c>
      <c r="J7" s="15">
        <v>0</v>
      </c>
      <c r="K7" s="16">
        <v>10</v>
      </c>
      <c r="L7" s="15">
        <v>0</v>
      </c>
      <c r="M7" s="16">
        <v>16</v>
      </c>
      <c r="N7" s="15">
        <v>0</v>
      </c>
      <c r="O7" s="16">
        <v>12</v>
      </c>
      <c r="P7" s="16" t="s">
        <v>6</v>
      </c>
      <c r="Q7" s="16" t="s">
        <v>6</v>
      </c>
      <c r="R7" s="15">
        <v>0</v>
      </c>
      <c r="S7" s="16">
        <v>22</v>
      </c>
      <c r="T7" s="15">
        <v>0.08</v>
      </c>
      <c r="U7" s="16">
        <v>10</v>
      </c>
    </row>
    <row r="8" spans="1:21" x14ac:dyDescent="0.25">
      <c r="A8" t="s">
        <v>4</v>
      </c>
      <c r="B8" s="13"/>
      <c r="C8" s="13"/>
      <c r="D8" s="13"/>
      <c r="E8" s="13"/>
      <c r="F8" s="13" t="s">
        <v>6</v>
      </c>
      <c r="G8" s="13" t="s">
        <v>6</v>
      </c>
      <c r="H8" s="13"/>
      <c r="I8" s="13"/>
      <c r="J8" s="13"/>
      <c r="K8" s="13"/>
      <c r="L8" s="13"/>
      <c r="M8" s="13"/>
      <c r="N8" s="13" t="s">
        <v>6</v>
      </c>
      <c r="O8" s="13" t="s">
        <v>6</v>
      </c>
      <c r="P8" s="12">
        <v>0.05</v>
      </c>
      <c r="Q8" s="13">
        <v>11</v>
      </c>
      <c r="R8" s="12">
        <v>0</v>
      </c>
      <c r="S8" s="13">
        <v>13</v>
      </c>
      <c r="T8" s="13" t="s">
        <v>6</v>
      </c>
      <c r="U8" s="13" t="s">
        <v>6</v>
      </c>
    </row>
    <row r="9" spans="1:21" ht="15.75" thickBot="1" x14ac:dyDescent="0.3">
      <c r="A9" s="6" t="s">
        <v>7</v>
      </c>
      <c r="B9" s="10">
        <v>0.05</v>
      </c>
      <c r="C9" s="11">
        <v>98</v>
      </c>
      <c r="D9" s="10">
        <v>0.06</v>
      </c>
      <c r="E9" s="11">
        <v>79</v>
      </c>
      <c r="F9" s="10">
        <v>0.11</v>
      </c>
      <c r="G9" s="11">
        <v>57</v>
      </c>
      <c r="H9" s="10">
        <v>0.02</v>
      </c>
      <c r="I9" s="11">
        <v>38</v>
      </c>
      <c r="J9" s="10">
        <v>0.02</v>
      </c>
      <c r="K9" s="11">
        <v>30</v>
      </c>
      <c r="L9" s="10">
        <v>0.03</v>
      </c>
      <c r="M9" s="11">
        <v>51</v>
      </c>
      <c r="N9" s="10">
        <v>0</v>
      </c>
      <c r="O9" s="11">
        <v>26</v>
      </c>
      <c r="P9" s="10">
        <v>0.03</v>
      </c>
      <c r="Q9" s="11">
        <v>30</v>
      </c>
      <c r="R9" s="10">
        <v>0</v>
      </c>
      <c r="S9" s="11">
        <v>30</v>
      </c>
      <c r="T9" s="10">
        <v>0.03</v>
      </c>
      <c r="U9" s="11">
        <v>44</v>
      </c>
    </row>
  </sheetData>
  <sortState ref="A5:U9">
    <sortCondition ref="A1"/>
  </sortState>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0.01</v>
      </c>
      <c r="C5" s="13">
        <v>303</v>
      </c>
      <c r="D5" s="12">
        <v>0.01</v>
      </c>
      <c r="E5" s="13">
        <v>323</v>
      </c>
      <c r="F5" s="12">
        <v>0.01</v>
      </c>
      <c r="G5" s="13">
        <v>340</v>
      </c>
      <c r="H5" s="12">
        <v>0.01</v>
      </c>
      <c r="I5" s="13">
        <v>418</v>
      </c>
      <c r="J5" s="12">
        <v>0</v>
      </c>
      <c r="K5" s="13">
        <v>462</v>
      </c>
      <c r="L5" s="12">
        <v>0.01</v>
      </c>
      <c r="M5" s="13">
        <v>402</v>
      </c>
      <c r="N5" s="12">
        <v>0.01</v>
      </c>
      <c r="O5" s="13">
        <v>320</v>
      </c>
      <c r="P5" s="12">
        <v>0.01</v>
      </c>
      <c r="Q5" s="13">
        <v>367</v>
      </c>
      <c r="R5" s="12">
        <v>0.01</v>
      </c>
      <c r="S5" s="13">
        <v>392</v>
      </c>
      <c r="T5" s="12">
        <v>0.01</v>
      </c>
      <c r="U5" s="13">
        <v>419</v>
      </c>
    </row>
    <row r="6" spans="1:21" x14ac:dyDescent="0.25">
      <c r="A6" s="14" t="s">
        <v>40</v>
      </c>
      <c r="B6" s="15">
        <v>0.01</v>
      </c>
      <c r="C6" s="16">
        <v>122</v>
      </c>
      <c r="D6" s="15">
        <v>0</v>
      </c>
      <c r="E6" s="16">
        <v>163</v>
      </c>
      <c r="F6" s="15">
        <v>0.01</v>
      </c>
      <c r="G6" s="16">
        <v>151</v>
      </c>
      <c r="H6" s="15">
        <v>0</v>
      </c>
      <c r="I6" s="16">
        <v>150</v>
      </c>
      <c r="J6" s="15">
        <v>0.01</v>
      </c>
      <c r="K6" s="16">
        <v>153</v>
      </c>
      <c r="L6" s="15">
        <v>0</v>
      </c>
      <c r="M6" s="16">
        <v>187</v>
      </c>
      <c r="N6" s="15">
        <v>0</v>
      </c>
      <c r="O6" s="16">
        <v>230</v>
      </c>
      <c r="P6" s="15">
        <v>0.01</v>
      </c>
      <c r="Q6" s="16">
        <v>207</v>
      </c>
      <c r="R6" s="15">
        <v>0</v>
      </c>
      <c r="S6" s="16">
        <v>220</v>
      </c>
      <c r="T6" s="15">
        <v>0.01</v>
      </c>
      <c r="U6" s="16">
        <v>244</v>
      </c>
    </row>
    <row r="7" spans="1:21" ht="15.75" thickBot="1" x14ac:dyDescent="0.3">
      <c r="A7" s="6" t="s">
        <v>7</v>
      </c>
      <c r="B7" s="10">
        <v>0.01</v>
      </c>
      <c r="C7" s="11">
        <v>209</v>
      </c>
      <c r="D7" s="10">
        <v>0.01</v>
      </c>
      <c r="E7" s="11">
        <v>226</v>
      </c>
      <c r="F7" s="10">
        <v>0.01</v>
      </c>
      <c r="G7" s="11">
        <v>285</v>
      </c>
      <c r="H7" s="10">
        <v>0</v>
      </c>
      <c r="I7" s="11">
        <v>251</v>
      </c>
      <c r="J7" s="10">
        <v>0</v>
      </c>
      <c r="K7" s="11">
        <v>240</v>
      </c>
      <c r="L7" s="10">
        <v>0</v>
      </c>
      <c r="M7" s="11">
        <v>273</v>
      </c>
      <c r="N7" s="10">
        <v>0</v>
      </c>
      <c r="O7" s="11">
        <v>258</v>
      </c>
      <c r="P7" s="10">
        <v>0</v>
      </c>
      <c r="Q7" s="11">
        <v>270</v>
      </c>
      <c r="R7" s="10">
        <v>0.01</v>
      </c>
      <c r="S7" s="11">
        <v>299</v>
      </c>
      <c r="T7" s="10">
        <v>0.01</v>
      </c>
      <c r="U7" s="11">
        <v>279</v>
      </c>
    </row>
  </sheetData>
  <sortState ref="A5:U7">
    <sortCondition ref="A1"/>
  </sortState>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2.28515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3" t="s">
        <v>6</v>
      </c>
      <c r="C5" s="13" t="s">
        <v>6</v>
      </c>
      <c r="D5" s="12">
        <v>0.08</v>
      </c>
      <c r="E5" s="13">
        <v>10</v>
      </c>
      <c r="F5" s="12">
        <v>0.11</v>
      </c>
      <c r="G5" s="13">
        <v>25</v>
      </c>
      <c r="H5" s="12">
        <v>7.0000000000000007E-2</v>
      </c>
      <c r="I5" s="13">
        <v>18</v>
      </c>
      <c r="J5" s="12">
        <v>0.19</v>
      </c>
      <c r="K5" s="13">
        <v>11</v>
      </c>
      <c r="L5" s="13" t="s">
        <v>6</v>
      </c>
      <c r="M5" s="13" t="s">
        <v>6</v>
      </c>
      <c r="N5" s="13" t="s">
        <v>6</v>
      </c>
      <c r="O5" s="13" t="s">
        <v>6</v>
      </c>
      <c r="P5" s="12">
        <v>0.01</v>
      </c>
      <c r="Q5" s="13">
        <v>10</v>
      </c>
      <c r="R5" s="13" t="s">
        <v>6</v>
      </c>
      <c r="S5" s="13" t="s">
        <v>6</v>
      </c>
      <c r="T5" s="13" t="s">
        <v>6</v>
      </c>
      <c r="U5" s="13" t="s">
        <v>6</v>
      </c>
    </row>
    <row r="6" spans="1:21" x14ac:dyDescent="0.25">
      <c r="A6" s="14" t="s">
        <v>27</v>
      </c>
      <c r="B6" s="15">
        <v>0.1</v>
      </c>
      <c r="C6" s="16">
        <v>287</v>
      </c>
      <c r="D6" s="15">
        <v>0.1</v>
      </c>
      <c r="E6" s="16">
        <v>354</v>
      </c>
      <c r="F6" s="15">
        <v>0.1</v>
      </c>
      <c r="G6" s="16">
        <v>326</v>
      </c>
      <c r="H6" s="15">
        <v>0.08</v>
      </c>
      <c r="I6" s="16">
        <v>323</v>
      </c>
      <c r="J6" s="15">
        <v>0.05</v>
      </c>
      <c r="K6" s="16">
        <v>278</v>
      </c>
      <c r="L6" s="15">
        <v>0.04</v>
      </c>
      <c r="M6" s="16">
        <v>360</v>
      </c>
      <c r="N6" s="15">
        <v>0.06</v>
      </c>
      <c r="O6" s="16">
        <v>345</v>
      </c>
      <c r="P6" s="15">
        <v>0.12</v>
      </c>
      <c r="Q6" s="16">
        <v>346</v>
      </c>
      <c r="R6" s="15">
        <v>0.13</v>
      </c>
      <c r="S6" s="16">
        <v>353</v>
      </c>
      <c r="T6" s="15">
        <v>0.12</v>
      </c>
      <c r="U6" s="16">
        <v>377</v>
      </c>
    </row>
    <row r="7" spans="1:21" ht="15.75" thickBot="1" x14ac:dyDescent="0.3">
      <c r="A7" s="6" t="s">
        <v>7</v>
      </c>
      <c r="B7" s="11"/>
      <c r="C7" s="11"/>
      <c r="D7" s="11"/>
      <c r="E7" s="11"/>
      <c r="F7" s="11"/>
      <c r="G7" s="11"/>
      <c r="H7" s="11"/>
      <c r="I7" s="11"/>
      <c r="J7" s="11"/>
      <c r="K7" s="11"/>
      <c r="L7" s="11"/>
      <c r="M7" s="11"/>
      <c r="N7" s="11"/>
      <c r="O7" s="11"/>
      <c r="P7" s="11"/>
      <c r="Q7" s="11"/>
      <c r="R7" s="11" t="s">
        <v>6</v>
      </c>
      <c r="S7" s="11" t="s">
        <v>6</v>
      </c>
      <c r="T7" s="10">
        <v>0.13</v>
      </c>
      <c r="U7" s="11">
        <v>18</v>
      </c>
    </row>
  </sheetData>
  <sortState ref="A5:U7">
    <sortCondition ref="A1"/>
  </sortState>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4" max="14" width="5" bestFit="1" customWidth="1"/>
    <col min="15" max="15" width="2.42578125" bestFit="1" customWidth="1"/>
  </cols>
  <sheetData>
    <row r="1" spans="1:15" x14ac:dyDescent="0.25">
      <c r="A1" s="2" t="str">
        <f>HYPERLINK("#uFremskrivningsgrupper!a1","Tilbage til Fremskrivnings grupper")</f>
        <v>Tilbage til Fremskrivnings grupper</v>
      </c>
    </row>
    <row r="2" spans="1:15" ht="15.75" thickBot="1" x14ac:dyDescent="0.3">
      <c r="A2" s="1" t="s">
        <v>76</v>
      </c>
      <c r="B2" s="1"/>
    </row>
    <row r="3" spans="1:15" x14ac:dyDescent="0.25">
      <c r="A3" s="3"/>
      <c r="B3" s="7">
        <v>2002</v>
      </c>
      <c r="C3" s="7"/>
      <c r="D3" s="7">
        <v>2003</v>
      </c>
      <c r="E3" s="7"/>
      <c r="F3" s="7">
        <v>2004</v>
      </c>
      <c r="G3" s="7"/>
      <c r="H3" s="7">
        <v>2005</v>
      </c>
      <c r="I3" s="7"/>
      <c r="J3" s="7">
        <v>2006</v>
      </c>
      <c r="K3" s="7"/>
      <c r="L3" s="7"/>
      <c r="M3" s="7"/>
      <c r="N3" s="7">
        <v>2008</v>
      </c>
      <c r="O3" s="7"/>
    </row>
    <row r="4" spans="1:15" x14ac:dyDescent="0.25">
      <c r="A4" s="4"/>
      <c r="B4" s="8" t="s">
        <v>1</v>
      </c>
      <c r="C4" s="8" t="s">
        <v>2</v>
      </c>
      <c r="D4" s="8" t="s">
        <v>1</v>
      </c>
      <c r="E4" s="8" t="s">
        <v>2</v>
      </c>
      <c r="F4" s="8" t="s">
        <v>1</v>
      </c>
      <c r="G4" s="8" t="s">
        <v>2</v>
      </c>
      <c r="H4" s="8" t="s">
        <v>1</v>
      </c>
      <c r="I4" s="8" t="s">
        <v>2</v>
      </c>
      <c r="J4" s="8" t="s">
        <v>1</v>
      </c>
      <c r="K4" s="8" t="s">
        <v>2</v>
      </c>
      <c r="L4" s="8"/>
      <c r="M4" s="8"/>
      <c r="N4" s="8" t="s">
        <v>1</v>
      </c>
      <c r="O4" s="8" t="s">
        <v>2</v>
      </c>
    </row>
    <row r="5" spans="1:15" x14ac:dyDescent="0.25">
      <c r="A5" s="14" t="s">
        <v>27</v>
      </c>
      <c r="B5" s="16" t="s">
        <v>6</v>
      </c>
      <c r="C5" s="16" t="s">
        <v>6</v>
      </c>
      <c r="D5" s="16" t="s">
        <v>6</v>
      </c>
      <c r="E5" s="16" t="s">
        <v>6</v>
      </c>
      <c r="F5" s="16" t="s">
        <v>6</v>
      </c>
      <c r="G5" s="16" t="s">
        <v>6</v>
      </c>
      <c r="H5" s="16"/>
      <c r="I5" s="16"/>
      <c r="J5" s="16" t="s">
        <v>6</v>
      </c>
      <c r="K5" s="16" t="s">
        <v>6</v>
      </c>
      <c r="L5" s="16"/>
      <c r="M5" s="16"/>
      <c r="N5" s="16" t="s">
        <v>6</v>
      </c>
      <c r="O5" s="16" t="s">
        <v>6</v>
      </c>
    </row>
    <row r="6" spans="1:15" x14ac:dyDescent="0.25">
      <c r="A6" t="s">
        <v>4</v>
      </c>
      <c r="B6" s="13" t="s">
        <v>6</v>
      </c>
      <c r="C6" s="13" t="s">
        <v>6</v>
      </c>
      <c r="D6" s="13" t="s">
        <v>6</v>
      </c>
      <c r="E6" s="13" t="s">
        <v>6</v>
      </c>
      <c r="F6" s="13"/>
      <c r="G6" s="13"/>
      <c r="H6" s="13"/>
      <c r="I6" s="13"/>
      <c r="J6" s="13" t="s">
        <v>6</v>
      </c>
      <c r="K6" s="13" t="s">
        <v>6</v>
      </c>
      <c r="L6" s="13"/>
      <c r="M6" s="13"/>
      <c r="N6" s="13"/>
      <c r="O6" s="13"/>
    </row>
    <row r="7" spans="1:15" ht="15.75" thickBot="1" x14ac:dyDescent="0.3">
      <c r="A7" s="6" t="s">
        <v>7</v>
      </c>
      <c r="B7" s="10">
        <v>0.21</v>
      </c>
      <c r="C7" s="11">
        <v>10</v>
      </c>
      <c r="D7" s="11" t="s">
        <v>6</v>
      </c>
      <c r="E7" s="11" t="s">
        <v>6</v>
      </c>
      <c r="F7" s="11" t="s">
        <v>6</v>
      </c>
      <c r="G7" s="11" t="s">
        <v>6</v>
      </c>
      <c r="H7" s="11" t="s">
        <v>6</v>
      </c>
      <c r="I7" s="11" t="s">
        <v>6</v>
      </c>
      <c r="J7" s="11" t="s">
        <v>6</v>
      </c>
      <c r="K7" s="11" t="s">
        <v>6</v>
      </c>
      <c r="L7" s="11"/>
      <c r="M7" s="11"/>
      <c r="N7" s="11"/>
      <c r="O7" s="11"/>
    </row>
  </sheetData>
  <sortState ref="A5:O7">
    <sortCondition ref="A1"/>
  </sortState>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0.21</v>
      </c>
      <c r="C5" s="13">
        <v>232</v>
      </c>
      <c r="D5" s="12">
        <v>0.23</v>
      </c>
      <c r="E5" s="13">
        <v>329</v>
      </c>
      <c r="F5" s="12">
        <v>0.21</v>
      </c>
      <c r="G5" s="13">
        <v>309</v>
      </c>
      <c r="H5" s="12">
        <v>0.18</v>
      </c>
      <c r="I5" s="13">
        <v>389</v>
      </c>
      <c r="J5" s="12">
        <v>0.18</v>
      </c>
      <c r="K5" s="13">
        <v>292</v>
      </c>
      <c r="L5" s="12">
        <v>0.11</v>
      </c>
      <c r="M5" s="13">
        <v>383</v>
      </c>
      <c r="N5" s="12">
        <v>0.17</v>
      </c>
      <c r="O5" s="13">
        <v>362</v>
      </c>
      <c r="P5" s="12">
        <v>0.21</v>
      </c>
      <c r="Q5" s="13">
        <v>390</v>
      </c>
      <c r="R5" s="12">
        <v>0.2</v>
      </c>
      <c r="S5" s="13">
        <v>375</v>
      </c>
      <c r="T5" s="12">
        <v>0.23</v>
      </c>
      <c r="U5" s="13">
        <v>303</v>
      </c>
    </row>
    <row r="6" spans="1:21" x14ac:dyDescent="0.25">
      <c r="A6" t="s">
        <v>38</v>
      </c>
      <c r="B6" s="12">
        <v>0.17</v>
      </c>
      <c r="C6" s="13">
        <v>69</v>
      </c>
      <c r="D6" s="12">
        <v>0.2</v>
      </c>
      <c r="E6" s="13">
        <v>75</v>
      </c>
      <c r="F6" s="12">
        <v>0.12</v>
      </c>
      <c r="G6" s="13">
        <v>72</v>
      </c>
      <c r="H6" s="12">
        <v>0.12</v>
      </c>
      <c r="I6" s="13">
        <v>111</v>
      </c>
      <c r="J6" s="12">
        <v>0.16</v>
      </c>
      <c r="K6" s="13">
        <v>85</v>
      </c>
      <c r="L6" s="12">
        <v>0.12</v>
      </c>
      <c r="M6" s="13">
        <v>98</v>
      </c>
      <c r="N6" s="12">
        <v>0.13</v>
      </c>
      <c r="O6" s="13">
        <v>72</v>
      </c>
      <c r="P6" s="12">
        <v>0.2</v>
      </c>
      <c r="Q6" s="13">
        <v>83</v>
      </c>
      <c r="R6" s="12">
        <v>0.23</v>
      </c>
      <c r="S6" s="13">
        <v>93</v>
      </c>
      <c r="T6" s="12">
        <v>0.26</v>
      </c>
      <c r="U6" s="13">
        <v>81</v>
      </c>
    </row>
    <row r="7" spans="1:21" x14ac:dyDescent="0.25">
      <c r="A7" s="14" t="s">
        <v>40</v>
      </c>
      <c r="B7" s="15">
        <v>0.22</v>
      </c>
      <c r="C7" s="16">
        <v>100</v>
      </c>
      <c r="D7" s="15">
        <v>0.23</v>
      </c>
      <c r="E7" s="16">
        <v>82</v>
      </c>
      <c r="F7" s="15">
        <v>0.15</v>
      </c>
      <c r="G7" s="16">
        <v>101</v>
      </c>
      <c r="H7" s="15">
        <v>0.21</v>
      </c>
      <c r="I7" s="16">
        <v>104</v>
      </c>
      <c r="J7" s="15">
        <v>0.2</v>
      </c>
      <c r="K7" s="16">
        <v>78</v>
      </c>
      <c r="L7" s="15">
        <v>0.15</v>
      </c>
      <c r="M7" s="16">
        <v>97</v>
      </c>
      <c r="N7" s="15">
        <v>0.16</v>
      </c>
      <c r="O7" s="16">
        <v>89</v>
      </c>
      <c r="P7" s="15">
        <v>0.24</v>
      </c>
      <c r="Q7" s="16">
        <v>89</v>
      </c>
      <c r="R7" s="15">
        <v>0.18</v>
      </c>
      <c r="S7" s="16">
        <v>93</v>
      </c>
      <c r="T7" s="15">
        <v>0.17</v>
      </c>
      <c r="U7" s="16">
        <v>70</v>
      </c>
    </row>
    <row r="8" spans="1:21" x14ac:dyDescent="0.25">
      <c r="A8" t="s">
        <v>4</v>
      </c>
      <c r="B8" s="12">
        <v>0.26</v>
      </c>
      <c r="C8" s="13">
        <v>55</v>
      </c>
      <c r="D8" s="12">
        <v>0.27</v>
      </c>
      <c r="E8" s="13">
        <v>72</v>
      </c>
      <c r="F8" s="12">
        <v>0.25</v>
      </c>
      <c r="G8" s="13">
        <v>85</v>
      </c>
      <c r="H8" s="12">
        <v>0.17</v>
      </c>
      <c r="I8" s="13">
        <v>78</v>
      </c>
      <c r="J8" s="12">
        <v>0.25</v>
      </c>
      <c r="K8" s="13">
        <v>58</v>
      </c>
      <c r="L8" s="12">
        <v>0.2</v>
      </c>
      <c r="M8" s="13">
        <v>68</v>
      </c>
      <c r="N8" s="12">
        <v>0.14000000000000001</v>
      </c>
      <c r="O8" s="13">
        <v>59</v>
      </c>
      <c r="P8" s="12">
        <v>0.37</v>
      </c>
      <c r="Q8" s="13">
        <v>61</v>
      </c>
      <c r="R8" s="12">
        <v>0.15</v>
      </c>
      <c r="S8" s="13">
        <v>39</v>
      </c>
      <c r="T8" s="12">
        <v>0.19</v>
      </c>
      <c r="U8" s="13">
        <v>34</v>
      </c>
    </row>
    <row r="9" spans="1:21" ht="15.75" thickBot="1" x14ac:dyDescent="0.3">
      <c r="A9" s="6" t="s">
        <v>7</v>
      </c>
      <c r="B9" s="10">
        <v>0.26</v>
      </c>
      <c r="C9" s="11">
        <v>232</v>
      </c>
      <c r="D9" s="10">
        <v>0.22</v>
      </c>
      <c r="E9" s="11">
        <v>278</v>
      </c>
      <c r="F9" s="10">
        <v>0.24</v>
      </c>
      <c r="G9" s="11">
        <v>304</v>
      </c>
      <c r="H9" s="10">
        <v>0.17</v>
      </c>
      <c r="I9" s="11">
        <v>320</v>
      </c>
      <c r="J9" s="10">
        <v>0.21</v>
      </c>
      <c r="K9" s="11">
        <v>294</v>
      </c>
      <c r="L9" s="10">
        <v>0.15</v>
      </c>
      <c r="M9" s="11">
        <v>361</v>
      </c>
      <c r="N9" s="10">
        <v>0.2</v>
      </c>
      <c r="O9" s="11">
        <v>293</v>
      </c>
      <c r="P9" s="10">
        <v>0.22</v>
      </c>
      <c r="Q9" s="11">
        <v>370</v>
      </c>
      <c r="R9" s="10">
        <v>0.22</v>
      </c>
      <c r="S9" s="11">
        <v>303</v>
      </c>
      <c r="T9" s="10">
        <v>0.19</v>
      </c>
      <c r="U9" s="11">
        <v>237</v>
      </c>
    </row>
  </sheetData>
  <sortState ref="A5:U9">
    <sortCondition ref="A1"/>
  </sortState>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7.0000000000000007E-2</v>
      </c>
      <c r="C5" s="13">
        <v>383</v>
      </c>
      <c r="D5" s="12">
        <v>0.06</v>
      </c>
      <c r="E5" s="13">
        <v>368</v>
      </c>
      <c r="F5" s="12">
        <v>0.03</v>
      </c>
      <c r="G5" s="13">
        <v>406</v>
      </c>
      <c r="H5" s="12">
        <v>0.04</v>
      </c>
      <c r="I5" s="13">
        <v>453</v>
      </c>
      <c r="J5" s="12">
        <v>0.01</v>
      </c>
      <c r="K5" s="13">
        <v>381</v>
      </c>
      <c r="L5" s="12">
        <v>0.01</v>
      </c>
      <c r="M5" s="13">
        <v>476</v>
      </c>
      <c r="N5" s="12">
        <v>0.02</v>
      </c>
      <c r="O5" s="13">
        <v>462</v>
      </c>
      <c r="P5" s="12">
        <v>0.03</v>
      </c>
      <c r="Q5" s="13">
        <v>438</v>
      </c>
      <c r="R5" s="12">
        <v>0.05</v>
      </c>
      <c r="S5" s="13">
        <v>440</v>
      </c>
      <c r="T5" s="12">
        <v>7.0000000000000007E-2</v>
      </c>
      <c r="U5" s="13">
        <v>469</v>
      </c>
    </row>
    <row r="6" spans="1:21" x14ac:dyDescent="0.25">
      <c r="A6" s="14" t="s">
        <v>40</v>
      </c>
      <c r="B6" s="16"/>
      <c r="C6" s="16"/>
      <c r="D6" s="16"/>
      <c r="E6" s="16"/>
      <c r="F6" s="16"/>
      <c r="G6" s="16"/>
      <c r="H6" s="16"/>
      <c r="I6" s="16"/>
      <c r="J6" s="16" t="s">
        <v>6</v>
      </c>
      <c r="K6" s="16" t="s">
        <v>6</v>
      </c>
      <c r="L6" s="15">
        <v>0</v>
      </c>
      <c r="M6" s="16">
        <v>12</v>
      </c>
      <c r="N6" s="16" t="s">
        <v>6</v>
      </c>
      <c r="O6" s="16" t="s">
        <v>6</v>
      </c>
      <c r="P6" s="15">
        <v>0.09</v>
      </c>
      <c r="Q6" s="16">
        <v>35</v>
      </c>
      <c r="R6" s="15">
        <v>0.13</v>
      </c>
      <c r="S6" s="16">
        <v>45</v>
      </c>
      <c r="T6" s="15">
        <v>0.23</v>
      </c>
      <c r="U6" s="16">
        <v>67</v>
      </c>
    </row>
    <row r="7" spans="1:21" x14ac:dyDescent="0.25">
      <c r="A7" t="s">
        <v>4</v>
      </c>
      <c r="B7" s="13"/>
      <c r="C7" s="13"/>
      <c r="D7" s="13"/>
      <c r="E7" s="13"/>
      <c r="F7" s="13"/>
      <c r="G7" s="13"/>
      <c r="H7" s="13"/>
      <c r="I7" s="13"/>
      <c r="J7" s="13"/>
      <c r="K7" s="13"/>
      <c r="L7" s="13"/>
      <c r="M7" s="13"/>
      <c r="N7" s="13"/>
      <c r="O7" s="13"/>
      <c r="P7" s="13"/>
      <c r="Q7" s="13"/>
      <c r="R7" s="13"/>
      <c r="S7" s="13"/>
      <c r="T7" s="12">
        <v>0.06</v>
      </c>
      <c r="U7" s="13">
        <v>11</v>
      </c>
    </row>
    <row r="8" spans="1:21" ht="15.75" thickBot="1" x14ac:dyDescent="0.3">
      <c r="A8" s="6" t="s">
        <v>7</v>
      </c>
      <c r="B8" s="10">
        <v>7.0000000000000007E-2</v>
      </c>
      <c r="C8" s="11">
        <v>192</v>
      </c>
      <c r="D8" s="10">
        <v>0.09</v>
      </c>
      <c r="E8" s="11">
        <v>201</v>
      </c>
      <c r="F8" s="10">
        <v>0.05</v>
      </c>
      <c r="G8" s="11">
        <v>214</v>
      </c>
      <c r="H8" s="10">
        <v>0.03</v>
      </c>
      <c r="I8" s="11">
        <v>237</v>
      </c>
      <c r="J8" s="10">
        <v>0.02</v>
      </c>
      <c r="K8" s="11">
        <v>233</v>
      </c>
      <c r="L8" s="10">
        <v>0.01</v>
      </c>
      <c r="M8" s="11">
        <v>247</v>
      </c>
      <c r="N8" s="10">
        <v>0.02</v>
      </c>
      <c r="O8" s="11">
        <v>220</v>
      </c>
      <c r="P8" s="10">
        <v>0.06</v>
      </c>
      <c r="Q8" s="11">
        <v>211</v>
      </c>
      <c r="R8" s="10">
        <v>0.1</v>
      </c>
      <c r="S8" s="11">
        <v>230</v>
      </c>
      <c r="T8" s="10">
        <v>0.11</v>
      </c>
      <c r="U8" s="11">
        <v>223</v>
      </c>
    </row>
  </sheetData>
  <sortState ref="A5:U8">
    <sortCondition ref="A1"/>
  </sortState>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24</v>
      </c>
      <c r="B5" s="12">
        <v>0.15</v>
      </c>
      <c r="C5" s="13">
        <v>112</v>
      </c>
      <c r="D5" s="12">
        <v>0.14000000000000001</v>
      </c>
      <c r="E5" s="13">
        <v>241</v>
      </c>
      <c r="F5" s="12">
        <v>0.1</v>
      </c>
      <c r="G5" s="13">
        <v>218</v>
      </c>
      <c r="H5" s="12">
        <v>0.08</v>
      </c>
      <c r="I5" s="13">
        <v>265</v>
      </c>
      <c r="J5" s="12">
        <v>0.04</v>
      </c>
      <c r="K5" s="13">
        <v>170</v>
      </c>
      <c r="L5" s="12">
        <v>0.04</v>
      </c>
      <c r="M5" s="13">
        <v>297</v>
      </c>
      <c r="N5" s="12">
        <v>0.11</v>
      </c>
      <c r="O5" s="13">
        <v>240</v>
      </c>
      <c r="P5" s="12">
        <v>0.14000000000000001</v>
      </c>
      <c r="Q5" s="13">
        <v>207</v>
      </c>
      <c r="R5" s="12">
        <v>0.14000000000000001</v>
      </c>
      <c r="S5" s="13">
        <v>200</v>
      </c>
      <c r="T5" s="12">
        <v>0.15</v>
      </c>
      <c r="U5" s="13">
        <v>243</v>
      </c>
    </row>
    <row r="6" spans="1:21" x14ac:dyDescent="0.25">
      <c r="A6" t="s">
        <v>27</v>
      </c>
      <c r="B6" s="12">
        <v>0.02</v>
      </c>
      <c r="C6" s="13">
        <v>29</v>
      </c>
      <c r="D6" s="12">
        <v>0.02</v>
      </c>
      <c r="E6" s="13">
        <v>33</v>
      </c>
      <c r="F6" s="12">
        <v>0.01</v>
      </c>
      <c r="G6" s="13">
        <v>31</v>
      </c>
      <c r="H6" s="12">
        <v>0.02</v>
      </c>
      <c r="I6" s="13">
        <v>45</v>
      </c>
      <c r="J6" s="12">
        <v>0</v>
      </c>
      <c r="K6" s="13">
        <v>33</v>
      </c>
      <c r="L6" s="12">
        <v>0.01</v>
      </c>
      <c r="M6" s="13">
        <v>53</v>
      </c>
      <c r="N6" s="12">
        <v>0.01</v>
      </c>
      <c r="O6" s="13">
        <v>60</v>
      </c>
      <c r="P6" s="12">
        <v>0.01</v>
      </c>
      <c r="Q6" s="13">
        <v>74</v>
      </c>
      <c r="R6" s="12">
        <v>0.04</v>
      </c>
      <c r="S6" s="13">
        <v>73</v>
      </c>
      <c r="T6" s="12">
        <v>0.02</v>
      </c>
      <c r="U6" s="13">
        <v>67</v>
      </c>
    </row>
    <row r="7" spans="1:21" x14ac:dyDescent="0.25">
      <c r="A7" t="s">
        <v>38</v>
      </c>
      <c r="B7" s="13" t="s">
        <v>6</v>
      </c>
      <c r="C7" s="13" t="s">
        <v>6</v>
      </c>
      <c r="D7" s="12">
        <v>0.1</v>
      </c>
      <c r="E7" s="13">
        <v>18</v>
      </c>
      <c r="F7" s="13" t="s">
        <v>6</v>
      </c>
      <c r="G7" s="13" t="s">
        <v>6</v>
      </c>
      <c r="H7" s="12">
        <v>0.02</v>
      </c>
      <c r="I7" s="13">
        <v>13</v>
      </c>
      <c r="J7" s="12">
        <v>0</v>
      </c>
      <c r="K7" s="13">
        <v>12</v>
      </c>
      <c r="L7" s="12">
        <v>0.05</v>
      </c>
      <c r="M7" s="13">
        <v>29</v>
      </c>
      <c r="N7" s="12">
        <v>7.0000000000000007E-2</v>
      </c>
      <c r="O7" s="13">
        <v>19</v>
      </c>
      <c r="P7" s="12">
        <v>0.18</v>
      </c>
      <c r="Q7" s="13">
        <v>15</v>
      </c>
      <c r="R7" s="12">
        <v>0.03</v>
      </c>
      <c r="S7" s="13">
        <v>12</v>
      </c>
      <c r="T7" s="13" t="s">
        <v>6</v>
      </c>
      <c r="U7" s="13" t="s">
        <v>6</v>
      </c>
    </row>
    <row r="8" spans="1:21" x14ac:dyDescent="0.25">
      <c r="A8" s="14" t="s">
        <v>40</v>
      </c>
      <c r="B8" s="16" t="s">
        <v>6</v>
      </c>
      <c r="C8" s="16" t="s">
        <v>6</v>
      </c>
      <c r="D8" s="15">
        <v>0.1</v>
      </c>
      <c r="E8" s="16">
        <v>26</v>
      </c>
      <c r="F8" s="15">
        <v>0.1</v>
      </c>
      <c r="G8" s="16">
        <v>30</v>
      </c>
      <c r="H8" s="15">
        <v>0.06</v>
      </c>
      <c r="I8" s="16">
        <v>54</v>
      </c>
      <c r="J8" s="15">
        <v>0.08</v>
      </c>
      <c r="K8" s="16">
        <v>35</v>
      </c>
      <c r="L8" s="15">
        <v>0.03</v>
      </c>
      <c r="M8" s="16">
        <v>40</v>
      </c>
      <c r="N8" s="15">
        <v>0.09</v>
      </c>
      <c r="O8" s="16">
        <v>41</v>
      </c>
      <c r="P8" s="15">
        <v>0.06</v>
      </c>
      <c r="Q8" s="16">
        <v>23</v>
      </c>
      <c r="R8" s="15">
        <v>0.22</v>
      </c>
      <c r="S8" s="16">
        <v>19</v>
      </c>
      <c r="T8" s="15">
        <v>0.12</v>
      </c>
      <c r="U8" s="16">
        <v>20</v>
      </c>
    </row>
    <row r="9" spans="1:21" x14ac:dyDescent="0.25">
      <c r="A9" t="s">
        <v>4</v>
      </c>
      <c r="B9" s="13" t="s">
        <v>6</v>
      </c>
      <c r="C9" s="13" t="s">
        <v>6</v>
      </c>
      <c r="D9" s="13" t="s">
        <v>6</v>
      </c>
      <c r="E9" s="13" t="s">
        <v>6</v>
      </c>
      <c r="F9" s="12">
        <v>0.12</v>
      </c>
      <c r="G9" s="13">
        <v>19</v>
      </c>
      <c r="H9" s="12">
        <v>0.1</v>
      </c>
      <c r="I9" s="13">
        <v>24</v>
      </c>
      <c r="J9" s="12">
        <v>0.21</v>
      </c>
      <c r="K9" s="13">
        <v>34</v>
      </c>
      <c r="L9" s="12">
        <v>0.05</v>
      </c>
      <c r="M9" s="13">
        <v>45</v>
      </c>
      <c r="N9" s="12">
        <v>0.03</v>
      </c>
      <c r="O9" s="13">
        <v>40</v>
      </c>
      <c r="P9" s="12">
        <v>0.16</v>
      </c>
      <c r="Q9" s="13">
        <v>43</v>
      </c>
      <c r="R9" s="12">
        <v>0.14000000000000001</v>
      </c>
      <c r="S9" s="13">
        <v>95</v>
      </c>
      <c r="T9" s="12">
        <v>0.21</v>
      </c>
      <c r="U9" s="13">
        <v>109</v>
      </c>
    </row>
    <row r="10" spans="1:21" ht="15.75" thickBot="1" x14ac:dyDescent="0.3">
      <c r="A10" s="6" t="s">
        <v>7</v>
      </c>
      <c r="B10" s="10">
        <v>0.05</v>
      </c>
      <c r="C10" s="11">
        <v>12</v>
      </c>
      <c r="D10" s="10">
        <v>0.06</v>
      </c>
      <c r="E10" s="11">
        <v>25</v>
      </c>
      <c r="F10" s="10">
        <v>0.03</v>
      </c>
      <c r="G10" s="11">
        <v>88</v>
      </c>
      <c r="H10" s="10">
        <v>0.02</v>
      </c>
      <c r="I10" s="11">
        <v>71</v>
      </c>
      <c r="J10" s="10">
        <v>0.02</v>
      </c>
      <c r="K10" s="11">
        <v>64</v>
      </c>
      <c r="L10" s="10">
        <v>0</v>
      </c>
      <c r="M10" s="11">
        <v>89</v>
      </c>
      <c r="N10" s="10">
        <v>0.06</v>
      </c>
      <c r="O10" s="11">
        <v>58</v>
      </c>
      <c r="P10" s="10">
        <v>0.1</v>
      </c>
      <c r="Q10" s="11">
        <v>84</v>
      </c>
      <c r="R10" s="10">
        <v>0.05</v>
      </c>
      <c r="S10" s="11">
        <v>81</v>
      </c>
      <c r="T10" s="10">
        <v>0.05</v>
      </c>
      <c r="U10" s="11">
        <v>74</v>
      </c>
    </row>
  </sheetData>
  <sortState ref="A5:U10">
    <sortCondition ref="A1"/>
  </sortState>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0.1</v>
      </c>
      <c r="C5" s="13">
        <v>402</v>
      </c>
      <c r="D5" s="12">
        <v>0.09</v>
      </c>
      <c r="E5" s="13">
        <v>619</v>
      </c>
      <c r="F5" s="12">
        <v>0.06</v>
      </c>
      <c r="G5" s="13">
        <v>704</v>
      </c>
      <c r="H5" s="12">
        <v>0.02</v>
      </c>
      <c r="I5" s="13">
        <v>742</v>
      </c>
      <c r="J5" s="12">
        <v>0.02</v>
      </c>
      <c r="K5" s="13">
        <v>589</v>
      </c>
      <c r="L5" s="12">
        <v>0.01</v>
      </c>
      <c r="M5" s="13">
        <v>809</v>
      </c>
      <c r="N5" s="12">
        <v>0.04</v>
      </c>
      <c r="O5" s="13">
        <v>747</v>
      </c>
      <c r="P5" s="12">
        <v>0.08</v>
      </c>
      <c r="Q5" s="13">
        <v>697</v>
      </c>
      <c r="R5" s="12">
        <v>0.06</v>
      </c>
      <c r="S5" s="13">
        <v>689</v>
      </c>
      <c r="T5" s="12">
        <v>0.06</v>
      </c>
      <c r="U5" s="13">
        <v>790</v>
      </c>
    </row>
    <row r="6" spans="1:21" x14ac:dyDescent="0.25">
      <c r="A6" t="s">
        <v>40</v>
      </c>
      <c r="B6" s="12">
        <v>0.05</v>
      </c>
      <c r="C6" s="13">
        <v>64</v>
      </c>
      <c r="D6" s="12">
        <v>0.09</v>
      </c>
      <c r="E6" s="13">
        <v>46</v>
      </c>
      <c r="F6" s="12">
        <v>0.04</v>
      </c>
      <c r="G6" s="13">
        <v>79</v>
      </c>
      <c r="H6" s="12">
        <v>0.01</v>
      </c>
      <c r="I6" s="13">
        <v>93</v>
      </c>
      <c r="J6" s="12">
        <v>0.02</v>
      </c>
      <c r="K6" s="13">
        <v>77</v>
      </c>
      <c r="L6" s="12">
        <v>0.01</v>
      </c>
      <c r="M6" s="13">
        <v>99</v>
      </c>
      <c r="N6" s="12">
        <v>0.03</v>
      </c>
      <c r="O6" s="13">
        <v>107</v>
      </c>
      <c r="P6" s="12">
        <v>0.11</v>
      </c>
      <c r="Q6" s="13">
        <v>86</v>
      </c>
      <c r="R6" s="12">
        <v>0.08</v>
      </c>
      <c r="S6" s="13">
        <v>66</v>
      </c>
      <c r="T6" s="12">
        <v>0.12</v>
      </c>
      <c r="U6" s="13">
        <v>95</v>
      </c>
    </row>
    <row r="7" spans="1:21" x14ac:dyDescent="0.25">
      <c r="A7" s="14" t="s">
        <v>42</v>
      </c>
      <c r="B7" s="16"/>
      <c r="C7" s="16"/>
      <c r="D7" s="16"/>
      <c r="E7" s="16"/>
      <c r="F7" s="16"/>
      <c r="G7" s="16"/>
      <c r="H7" s="16"/>
      <c r="I7" s="16"/>
      <c r="J7" s="16" t="s">
        <v>6</v>
      </c>
      <c r="K7" s="16" t="s">
        <v>6</v>
      </c>
      <c r="L7" s="16"/>
      <c r="M7" s="16"/>
      <c r="N7" s="16"/>
      <c r="O7" s="16"/>
      <c r="P7" s="16"/>
      <c r="Q7" s="16"/>
      <c r="R7" s="16"/>
      <c r="S7" s="16"/>
      <c r="T7" s="16"/>
      <c r="U7" s="16"/>
    </row>
    <row r="8" spans="1:21" x14ac:dyDescent="0.25">
      <c r="A8" t="s">
        <v>4</v>
      </c>
      <c r="B8" s="12">
        <v>0.09</v>
      </c>
      <c r="C8" s="13">
        <v>384</v>
      </c>
      <c r="D8" s="12">
        <v>7.0000000000000007E-2</v>
      </c>
      <c r="E8" s="13">
        <v>382</v>
      </c>
      <c r="F8" s="12">
        <v>7.0000000000000007E-2</v>
      </c>
      <c r="G8" s="13">
        <v>430</v>
      </c>
      <c r="H8" s="12">
        <v>0.04</v>
      </c>
      <c r="I8" s="13">
        <v>518</v>
      </c>
      <c r="J8" s="12">
        <v>0.03</v>
      </c>
      <c r="K8" s="13">
        <v>510</v>
      </c>
      <c r="L8" s="12">
        <v>0.02</v>
      </c>
      <c r="M8" s="13">
        <v>611</v>
      </c>
      <c r="N8" s="12">
        <v>0.06</v>
      </c>
      <c r="O8" s="13">
        <v>498</v>
      </c>
      <c r="P8" s="12">
        <v>0.12</v>
      </c>
      <c r="Q8" s="13">
        <v>548</v>
      </c>
      <c r="R8" s="12">
        <v>0.1</v>
      </c>
      <c r="S8" s="13">
        <v>486</v>
      </c>
      <c r="T8" s="12">
        <v>0.09</v>
      </c>
      <c r="U8" s="13">
        <v>501</v>
      </c>
    </row>
    <row r="9" spans="1:21" ht="15.75" thickBot="1" x14ac:dyDescent="0.3">
      <c r="A9" s="6" t="s">
        <v>7</v>
      </c>
      <c r="B9" s="11"/>
      <c r="C9" s="11"/>
      <c r="D9" s="11"/>
      <c r="E9" s="11"/>
      <c r="F9" s="11"/>
      <c r="G9" s="11"/>
      <c r="H9" s="11"/>
      <c r="I9" s="11"/>
      <c r="J9" s="10">
        <v>0.01</v>
      </c>
      <c r="K9" s="11">
        <v>46</v>
      </c>
      <c r="L9" s="10">
        <v>0</v>
      </c>
      <c r="M9" s="11">
        <v>19</v>
      </c>
      <c r="N9" s="10">
        <v>0</v>
      </c>
      <c r="O9" s="11">
        <v>20</v>
      </c>
      <c r="P9" s="10">
        <v>7.0000000000000007E-2</v>
      </c>
      <c r="Q9" s="11">
        <v>29</v>
      </c>
      <c r="R9" s="10">
        <v>0.04</v>
      </c>
      <c r="S9" s="11">
        <v>54</v>
      </c>
      <c r="T9" s="10">
        <v>0.08</v>
      </c>
      <c r="U9" s="11">
        <v>92</v>
      </c>
    </row>
  </sheetData>
  <sortState ref="A5:U9">
    <sortCondition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workbookViewId="0"/>
  </sheetViews>
  <sheetFormatPr defaultRowHeight="15" x14ac:dyDescent="0.25"/>
  <cols>
    <col min="1" max="1" width="39.85546875" bestFit="1" customWidth="1"/>
    <col min="2" max="2" width="12.7109375" bestFit="1" customWidth="1"/>
    <col min="3" max="3" width="5" bestFit="1" customWidth="1"/>
    <col min="4" max="4" width="3"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3" bestFit="1" customWidth="1"/>
    <col min="13" max="13" width="5" bestFit="1" customWidth="1"/>
    <col min="14" max="14" width="3"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85</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436</v>
      </c>
      <c r="B5" s="17" t="str">
        <f>HYPERLINK("#u77466200i!a1","Hoved institution")</f>
        <v>Hoved institution</v>
      </c>
      <c r="C5" s="13"/>
      <c r="D5" s="13"/>
      <c r="E5" s="13"/>
      <c r="F5" s="13"/>
      <c r="G5" s="13" t="s">
        <v>6</v>
      </c>
      <c r="H5" s="13" t="s">
        <v>6</v>
      </c>
      <c r="I5" s="13" t="s">
        <v>6</v>
      </c>
      <c r="J5" s="13" t="s">
        <v>6</v>
      </c>
      <c r="K5" s="13" t="s">
        <v>6</v>
      </c>
      <c r="L5" s="13" t="s">
        <v>6</v>
      </c>
      <c r="M5" s="13" t="s">
        <v>6</v>
      </c>
      <c r="N5" s="13" t="s">
        <v>6</v>
      </c>
      <c r="O5" s="12">
        <v>0.02</v>
      </c>
      <c r="P5" s="13">
        <v>16</v>
      </c>
      <c r="Q5" s="12">
        <v>0</v>
      </c>
      <c r="R5" s="13">
        <v>11</v>
      </c>
      <c r="S5" s="12">
        <v>0.06</v>
      </c>
      <c r="T5" s="13">
        <v>11</v>
      </c>
      <c r="U5" s="12">
        <v>7.0000000000000007E-2</v>
      </c>
      <c r="V5" s="13">
        <v>13</v>
      </c>
    </row>
    <row r="6" spans="1:22" x14ac:dyDescent="0.25">
      <c r="A6" t="s">
        <v>429</v>
      </c>
      <c r="B6" s="17" t="str">
        <f>HYPERLINK("#u57436200i!a1","Hoved institution")</f>
        <v>Hoved institution</v>
      </c>
      <c r="C6" s="12">
        <v>0.04</v>
      </c>
      <c r="D6" s="13">
        <v>13</v>
      </c>
      <c r="E6" s="12">
        <v>0.03</v>
      </c>
      <c r="F6" s="13">
        <v>27</v>
      </c>
      <c r="G6" s="12">
        <v>0.05</v>
      </c>
      <c r="H6" s="13">
        <v>58</v>
      </c>
      <c r="I6" s="12">
        <v>0.04</v>
      </c>
      <c r="J6" s="13">
        <v>140</v>
      </c>
      <c r="K6" s="13"/>
      <c r="L6" s="13"/>
      <c r="M6" s="13"/>
      <c r="N6" s="13"/>
      <c r="O6" s="13"/>
      <c r="P6" s="13"/>
      <c r="Q6" s="13"/>
      <c r="R6" s="13"/>
      <c r="S6" s="13"/>
      <c r="T6" s="13"/>
      <c r="U6" s="13"/>
      <c r="V6" s="13"/>
    </row>
    <row r="7" spans="1:22" x14ac:dyDescent="0.25">
      <c r="A7" s="14" t="s">
        <v>442</v>
      </c>
      <c r="B7" s="18" t="str">
        <f>HYPERLINK("#u77536200i!a1","Hoved institution")</f>
        <v>Hoved institution</v>
      </c>
      <c r="C7" s="16"/>
      <c r="D7" s="16"/>
      <c r="E7" s="16"/>
      <c r="F7" s="16"/>
      <c r="G7" s="16"/>
      <c r="H7" s="16"/>
      <c r="I7" s="16"/>
      <c r="J7" s="16"/>
      <c r="K7" s="16"/>
      <c r="L7" s="16"/>
      <c r="M7" s="16"/>
      <c r="N7" s="16"/>
      <c r="O7" s="16" t="s">
        <v>6</v>
      </c>
      <c r="P7" s="16" t="s">
        <v>6</v>
      </c>
      <c r="Q7" s="15">
        <v>0</v>
      </c>
      <c r="R7" s="16">
        <v>11</v>
      </c>
      <c r="S7" s="15">
        <v>0.05</v>
      </c>
      <c r="T7" s="16">
        <v>20</v>
      </c>
      <c r="U7" s="16" t="s">
        <v>6</v>
      </c>
      <c r="V7" s="16" t="s">
        <v>6</v>
      </c>
    </row>
    <row r="8" spans="1:22" x14ac:dyDescent="0.25">
      <c r="A8" t="s">
        <v>435</v>
      </c>
      <c r="B8" s="17" t="str">
        <f>HYPERLINK("#u68806200i!a1","Hoved institution")</f>
        <v>Hoved institution</v>
      </c>
      <c r="C8" s="13"/>
      <c r="D8" s="13"/>
      <c r="E8" s="13"/>
      <c r="F8" s="13"/>
      <c r="G8" s="13"/>
      <c r="H8" s="13"/>
      <c r="I8" s="13"/>
      <c r="J8" s="13"/>
      <c r="K8" s="13"/>
      <c r="L8" s="13"/>
      <c r="M8" s="13" t="s">
        <v>6</v>
      </c>
      <c r="N8" s="13" t="s">
        <v>6</v>
      </c>
      <c r="O8" s="12">
        <v>0.2</v>
      </c>
      <c r="P8" s="13">
        <v>17</v>
      </c>
      <c r="Q8" s="12">
        <v>0.16</v>
      </c>
      <c r="R8" s="13">
        <v>29</v>
      </c>
      <c r="S8" s="12">
        <v>0.24</v>
      </c>
      <c r="T8" s="13">
        <v>17</v>
      </c>
      <c r="U8" s="12">
        <v>0.03</v>
      </c>
      <c r="V8" s="13">
        <v>18</v>
      </c>
    </row>
    <row r="9" spans="1:22" x14ac:dyDescent="0.25">
      <c r="A9" t="s">
        <v>441</v>
      </c>
      <c r="B9" s="17" t="str">
        <f>HYPERLINK("#u77516200i!a1","Hoved institution")</f>
        <v>Hoved institution</v>
      </c>
      <c r="C9" s="13"/>
      <c r="D9" s="13"/>
      <c r="E9" s="13"/>
      <c r="F9" s="13"/>
      <c r="G9" s="13"/>
      <c r="H9" s="13"/>
      <c r="I9" s="13" t="s">
        <v>6</v>
      </c>
      <c r="J9" s="13" t="s">
        <v>6</v>
      </c>
      <c r="K9" s="13" t="s">
        <v>6</v>
      </c>
      <c r="L9" s="13" t="s">
        <v>6</v>
      </c>
      <c r="M9" s="13" t="s">
        <v>6</v>
      </c>
      <c r="N9" s="13" t="s">
        <v>6</v>
      </c>
      <c r="O9" s="13" t="s">
        <v>6</v>
      </c>
      <c r="P9" s="13" t="s">
        <v>6</v>
      </c>
      <c r="Q9" s="13"/>
      <c r="R9" s="13"/>
      <c r="S9" s="13" t="s">
        <v>6</v>
      </c>
      <c r="T9" s="13" t="s">
        <v>6</v>
      </c>
      <c r="U9" s="13" t="s">
        <v>6</v>
      </c>
      <c r="V9" s="13" t="s">
        <v>6</v>
      </c>
    </row>
    <row r="10" spans="1:22" x14ac:dyDescent="0.25">
      <c r="A10" t="s">
        <v>430</v>
      </c>
      <c r="B10" s="17" t="str">
        <f>HYPERLINK("#u57446200i!a1","Hoved institution")</f>
        <v>Hoved institution</v>
      </c>
      <c r="C10" s="13" t="s">
        <v>6</v>
      </c>
      <c r="D10" s="13" t="s">
        <v>6</v>
      </c>
      <c r="E10" s="13" t="s">
        <v>6</v>
      </c>
      <c r="F10" s="13" t="s">
        <v>6</v>
      </c>
      <c r="G10" s="12">
        <v>0.02</v>
      </c>
      <c r="H10" s="13">
        <v>12</v>
      </c>
      <c r="I10" s="12">
        <v>0</v>
      </c>
      <c r="J10" s="13">
        <v>38</v>
      </c>
      <c r="K10" s="13"/>
      <c r="L10" s="13"/>
      <c r="M10" s="13"/>
      <c r="N10" s="13"/>
      <c r="O10" s="13"/>
      <c r="P10" s="13"/>
      <c r="Q10" s="13"/>
      <c r="R10" s="13"/>
      <c r="S10" s="13"/>
      <c r="T10" s="13"/>
      <c r="U10" s="13"/>
      <c r="V10" s="13"/>
    </row>
    <row r="11" spans="1:22" x14ac:dyDescent="0.25">
      <c r="A11" t="s">
        <v>431</v>
      </c>
      <c r="B11" s="17" t="str">
        <f>HYPERLINK("#u60106000i!a1","Hoved institution")</f>
        <v>Hoved institution</v>
      </c>
      <c r="C11" s="13" t="s">
        <v>6</v>
      </c>
      <c r="D11" s="13" t="s">
        <v>6</v>
      </c>
      <c r="E11" s="13"/>
      <c r="F11" s="13"/>
      <c r="G11" s="13"/>
      <c r="H11" s="13"/>
      <c r="I11" s="13"/>
      <c r="J11" s="13"/>
      <c r="K11" s="13"/>
      <c r="L11" s="13"/>
      <c r="M11" s="13"/>
      <c r="N11" s="13"/>
      <c r="O11" s="13"/>
      <c r="P11" s="13"/>
      <c r="Q11" s="13"/>
      <c r="R11" s="13"/>
      <c r="S11" s="13"/>
      <c r="T11" s="13"/>
      <c r="U11" s="13"/>
      <c r="V11" s="13"/>
    </row>
    <row r="12" spans="1:22" x14ac:dyDescent="0.25">
      <c r="A12" t="s">
        <v>431</v>
      </c>
      <c r="B12" s="17" t="str">
        <f>HYPERLINK("#u60296200i!a1","Hoved institution")</f>
        <v>Hoved institution</v>
      </c>
      <c r="C12" s="13" t="s">
        <v>6</v>
      </c>
      <c r="D12" s="13" t="s">
        <v>6</v>
      </c>
      <c r="E12" s="13"/>
      <c r="F12" s="13"/>
      <c r="G12" s="13"/>
      <c r="H12" s="13"/>
      <c r="I12" s="13"/>
      <c r="J12" s="13"/>
      <c r="K12" s="13"/>
      <c r="L12" s="13"/>
      <c r="M12" s="13"/>
      <c r="N12" s="13"/>
      <c r="O12" s="13"/>
      <c r="P12" s="13"/>
      <c r="Q12" s="13"/>
      <c r="R12" s="13"/>
      <c r="S12" s="13"/>
      <c r="T12" s="13"/>
      <c r="U12" s="13"/>
      <c r="V12" s="13"/>
    </row>
    <row r="13" spans="1:22" x14ac:dyDescent="0.25">
      <c r="A13" t="s">
        <v>432</v>
      </c>
      <c r="B13" s="17" t="str">
        <f>HYPERLINK("#u60316200i!a1","Hoved institution")</f>
        <v>Hoved institution</v>
      </c>
      <c r="C13" s="13" t="s">
        <v>6</v>
      </c>
      <c r="D13" s="13" t="s">
        <v>6</v>
      </c>
      <c r="E13" s="12">
        <v>0.18</v>
      </c>
      <c r="F13" s="13">
        <v>10</v>
      </c>
      <c r="G13" s="13" t="s">
        <v>6</v>
      </c>
      <c r="H13" s="13" t="s">
        <v>6</v>
      </c>
      <c r="I13" s="13" t="s">
        <v>6</v>
      </c>
      <c r="J13" s="13" t="s">
        <v>6</v>
      </c>
      <c r="K13" s="13" t="s">
        <v>6</v>
      </c>
      <c r="L13" s="13" t="s">
        <v>6</v>
      </c>
      <c r="M13" s="12">
        <v>0.06</v>
      </c>
      <c r="N13" s="13">
        <v>20</v>
      </c>
      <c r="O13" s="12">
        <v>0.15</v>
      </c>
      <c r="P13" s="13">
        <v>10</v>
      </c>
      <c r="Q13" s="13" t="s">
        <v>6</v>
      </c>
      <c r="R13" s="13" t="s">
        <v>6</v>
      </c>
      <c r="S13" s="12">
        <v>0.31</v>
      </c>
      <c r="T13" s="13">
        <v>11</v>
      </c>
      <c r="U13" s="13" t="s">
        <v>6</v>
      </c>
      <c r="V13" s="13" t="s">
        <v>6</v>
      </c>
    </row>
    <row r="14" spans="1:22" x14ac:dyDescent="0.25">
      <c r="A14" t="s">
        <v>439</v>
      </c>
      <c r="B14" s="17" t="str">
        <f>HYPERLINK("#u77496200i!a1","Hoved institution")</f>
        <v>Hoved institution</v>
      </c>
      <c r="C14" s="13"/>
      <c r="D14" s="13"/>
      <c r="E14" s="13" t="s">
        <v>6</v>
      </c>
      <c r="F14" s="13" t="s">
        <v>6</v>
      </c>
      <c r="G14" s="13" t="s">
        <v>6</v>
      </c>
      <c r="H14" s="13" t="s">
        <v>6</v>
      </c>
      <c r="I14" s="12">
        <v>0.14000000000000001</v>
      </c>
      <c r="J14" s="13">
        <v>20</v>
      </c>
      <c r="K14" s="12">
        <v>0.2</v>
      </c>
      <c r="L14" s="13">
        <v>20</v>
      </c>
      <c r="M14" s="12">
        <v>0.06</v>
      </c>
      <c r="N14" s="13">
        <v>67</v>
      </c>
      <c r="O14" s="12">
        <v>0.06</v>
      </c>
      <c r="P14" s="13">
        <v>123</v>
      </c>
      <c r="Q14" s="12">
        <v>0.08</v>
      </c>
      <c r="R14" s="13">
        <v>129</v>
      </c>
      <c r="S14" s="12">
        <v>0.1</v>
      </c>
      <c r="T14" s="13">
        <v>165</v>
      </c>
      <c r="U14" s="12">
        <v>0.15</v>
      </c>
      <c r="V14" s="13">
        <v>150</v>
      </c>
    </row>
    <row r="15" spans="1:22" x14ac:dyDescent="0.25">
      <c r="A15" t="s">
        <v>428</v>
      </c>
      <c r="B15" s="17" t="str">
        <f>HYPERLINK("#u57416200i!a1","Hoved institution")</f>
        <v>Hoved institution</v>
      </c>
      <c r="C15" s="12">
        <v>0.04</v>
      </c>
      <c r="D15" s="13">
        <v>62</v>
      </c>
      <c r="E15" s="12">
        <v>0.08</v>
      </c>
      <c r="F15" s="13">
        <v>126</v>
      </c>
      <c r="G15" s="12">
        <v>7.0000000000000007E-2</v>
      </c>
      <c r="H15" s="13">
        <v>411</v>
      </c>
      <c r="I15" s="12">
        <v>0.14000000000000001</v>
      </c>
      <c r="J15" s="13">
        <v>111</v>
      </c>
      <c r="K15" s="13"/>
      <c r="L15" s="13"/>
      <c r="M15" s="13"/>
      <c r="N15" s="13"/>
      <c r="O15" s="13"/>
      <c r="P15" s="13"/>
      <c r="Q15" s="13"/>
      <c r="R15" s="13"/>
      <c r="S15" s="13"/>
      <c r="T15" s="13"/>
      <c r="U15" s="13"/>
      <c r="V15" s="13"/>
    </row>
    <row r="16" spans="1:22" x14ac:dyDescent="0.25">
      <c r="A16" t="s">
        <v>427</v>
      </c>
      <c r="B16" s="17" t="str">
        <f>HYPERLINK("#u57406200i!a1","Hoved institution")</f>
        <v>Hoved institution</v>
      </c>
      <c r="C16" s="12">
        <v>0.01</v>
      </c>
      <c r="D16" s="13">
        <v>29</v>
      </c>
      <c r="E16" s="12">
        <v>0.05</v>
      </c>
      <c r="F16" s="13">
        <v>52</v>
      </c>
      <c r="G16" s="12">
        <v>0.03</v>
      </c>
      <c r="H16" s="13">
        <v>61</v>
      </c>
      <c r="I16" s="12">
        <v>0.02</v>
      </c>
      <c r="J16" s="13">
        <v>132</v>
      </c>
      <c r="K16" s="13"/>
      <c r="L16" s="13"/>
      <c r="M16" s="13"/>
      <c r="N16" s="13"/>
      <c r="O16" s="13"/>
      <c r="P16" s="13"/>
      <c r="Q16" s="13"/>
      <c r="R16" s="13"/>
      <c r="S16" s="13"/>
      <c r="T16" s="13"/>
      <c r="U16" s="13"/>
      <c r="V16" s="13"/>
    </row>
    <row r="17" spans="1:22" x14ac:dyDescent="0.25">
      <c r="A17" t="s">
        <v>427</v>
      </c>
      <c r="B17" s="17" t="str">
        <f>HYPERLINK("#u77456200i!a1","Hoved institution")</f>
        <v>Hoved institution</v>
      </c>
      <c r="C17" s="13"/>
      <c r="D17" s="13"/>
      <c r="E17" s="13" t="s">
        <v>6</v>
      </c>
      <c r="F17" s="13" t="s">
        <v>6</v>
      </c>
      <c r="G17" s="13" t="s">
        <v>6</v>
      </c>
      <c r="H17" s="13" t="s">
        <v>6</v>
      </c>
      <c r="I17" s="13" t="s">
        <v>6</v>
      </c>
      <c r="J17" s="13" t="s">
        <v>6</v>
      </c>
      <c r="K17" s="12">
        <v>7.0000000000000007E-2</v>
      </c>
      <c r="L17" s="13">
        <v>17</v>
      </c>
      <c r="M17" s="12">
        <v>0</v>
      </c>
      <c r="N17" s="13">
        <v>17</v>
      </c>
      <c r="O17" s="12">
        <v>0.03</v>
      </c>
      <c r="P17" s="13">
        <v>56</v>
      </c>
      <c r="Q17" s="12">
        <v>0.05</v>
      </c>
      <c r="R17" s="13">
        <v>70</v>
      </c>
      <c r="S17" s="12">
        <v>0.16</v>
      </c>
      <c r="T17" s="13">
        <v>57</v>
      </c>
      <c r="U17" s="12">
        <v>0.12</v>
      </c>
      <c r="V17" s="13">
        <v>62</v>
      </c>
    </row>
    <row r="18" spans="1:22" x14ac:dyDescent="0.25">
      <c r="A18" t="s">
        <v>433</v>
      </c>
      <c r="B18" s="17" t="str">
        <f>HYPERLINK("#u63356000i!a1","Hoved institution")</f>
        <v>Hoved institution</v>
      </c>
      <c r="C18" s="13"/>
      <c r="D18" s="13"/>
      <c r="E18" s="13" t="s">
        <v>6</v>
      </c>
      <c r="F18" s="13" t="s">
        <v>6</v>
      </c>
      <c r="G18" s="13"/>
      <c r="H18" s="13"/>
      <c r="I18" s="13"/>
      <c r="J18" s="13"/>
      <c r="K18" s="13"/>
      <c r="L18" s="13"/>
      <c r="M18" s="13"/>
      <c r="N18" s="13"/>
      <c r="O18" s="13" t="s">
        <v>6</v>
      </c>
      <c r="P18" s="13" t="s">
        <v>6</v>
      </c>
      <c r="Q18" s="13"/>
      <c r="R18" s="13"/>
      <c r="S18" s="13"/>
      <c r="T18" s="13"/>
      <c r="U18" s="13"/>
      <c r="V18" s="13"/>
    </row>
    <row r="19" spans="1:22" x14ac:dyDescent="0.25">
      <c r="A19" t="s">
        <v>434</v>
      </c>
      <c r="B19" s="17" t="str">
        <f>HYPERLINK("#u64386200i!a1","Hoved institution")</f>
        <v>Hoved institution</v>
      </c>
      <c r="C19" s="12">
        <v>0.28999999999999998</v>
      </c>
      <c r="D19" s="13">
        <v>31</v>
      </c>
      <c r="E19" s="12">
        <v>0.17</v>
      </c>
      <c r="F19" s="13">
        <v>59</v>
      </c>
      <c r="G19" s="12">
        <v>0.13</v>
      </c>
      <c r="H19" s="13">
        <v>56</v>
      </c>
      <c r="I19" s="12">
        <v>0.14000000000000001</v>
      </c>
      <c r="J19" s="13">
        <v>74</v>
      </c>
      <c r="K19" s="12">
        <v>0.1</v>
      </c>
      <c r="L19" s="13">
        <v>46</v>
      </c>
      <c r="M19" s="12">
        <v>0.08</v>
      </c>
      <c r="N19" s="13">
        <v>51</v>
      </c>
      <c r="O19" s="12">
        <v>0.09</v>
      </c>
      <c r="P19" s="13">
        <v>58</v>
      </c>
      <c r="Q19" s="12">
        <v>0.09</v>
      </c>
      <c r="R19" s="13">
        <v>52</v>
      </c>
      <c r="S19" s="12">
        <v>0.34</v>
      </c>
      <c r="T19" s="13">
        <v>41</v>
      </c>
      <c r="U19" s="12">
        <v>0.12</v>
      </c>
      <c r="V19" s="13">
        <v>51</v>
      </c>
    </row>
    <row r="20" spans="1:22" x14ac:dyDescent="0.25">
      <c r="A20" t="s">
        <v>438</v>
      </c>
      <c r="B20" s="17" t="str">
        <f>HYPERLINK("#u77486200i!a1","Hoved institution")</f>
        <v>Hoved institution</v>
      </c>
      <c r="C20" s="13"/>
      <c r="D20" s="13"/>
      <c r="E20" s="13" t="s">
        <v>6</v>
      </c>
      <c r="F20" s="13" t="s">
        <v>6</v>
      </c>
      <c r="G20" s="13"/>
      <c r="H20" s="13"/>
      <c r="I20" s="13" t="s">
        <v>6</v>
      </c>
      <c r="J20" s="13" t="s">
        <v>6</v>
      </c>
      <c r="K20" s="12">
        <v>0.15</v>
      </c>
      <c r="L20" s="13">
        <v>10</v>
      </c>
      <c r="M20" s="13" t="s">
        <v>6</v>
      </c>
      <c r="N20" s="13" t="s">
        <v>6</v>
      </c>
      <c r="O20" s="12">
        <v>0.09</v>
      </c>
      <c r="P20" s="13">
        <v>27</v>
      </c>
      <c r="Q20" s="12">
        <v>0.22</v>
      </c>
      <c r="R20" s="13">
        <v>47</v>
      </c>
      <c r="S20" s="12">
        <v>0.17</v>
      </c>
      <c r="T20" s="13">
        <v>64</v>
      </c>
      <c r="U20" s="12">
        <v>0.21</v>
      </c>
      <c r="V20" s="13">
        <v>82</v>
      </c>
    </row>
    <row r="21" spans="1:22" x14ac:dyDescent="0.25">
      <c r="A21" t="s">
        <v>437</v>
      </c>
      <c r="B21" s="17" t="str">
        <f>HYPERLINK("#u77476200i!a1","Hoved institution")</f>
        <v>Hoved institution</v>
      </c>
      <c r="C21" s="13"/>
      <c r="D21" s="13"/>
      <c r="E21" s="13" t="s">
        <v>6</v>
      </c>
      <c r="F21" s="13" t="s">
        <v>6</v>
      </c>
      <c r="G21" s="13"/>
      <c r="H21" s="13"/>
      <c r="I21" s="13" t="s">
        <v>6</v>
      </c>
      <c r="J21" s="13" t="s">
        <v>6</v>
      </c>
      <c r="K21" s="13" t="s">
        <v>6</v>
      </c>
      <c r="L21" s="13" t="s">
        <v>6</v>
      </c>
      <c r="M21" s="13" t="s">
        <v>6</v>
      </c>
      <c r="N21" s="13" t="s">
        <v>6</v>
      </c>
      <c r="O21" s="12">
        <v>0.1</v>
      </c>
      <c r="P21" s="13">
        <v>17</v>
      </c>
      <c r="Q21" s="12">
        <v>0.23</v>
      </c>
      <c r="R21" s="13">
        <v>13</v>
      </c>
      <c r="S21" s="12">
        <v>0.16</v>
      </c>
      <c r="T21" s="13">
        <v>17</v>
      </c>
      <c r="U21" s="12">
        <v>0.16</v>
      </c>
      <c r="V21" s="13">
        <v>16</v>
      </c>
    </row>
    <row r="22" spans="1:22" ht="15.75" thickBot="1" x14ac:dyDescent="0.3">
      <c r="A22" s="6" t="s">
        <v>440</v>
      </c>
      <c r="B22" s="9" t="str">
        <f>HYPERLINK("#u77506200i!a1","Hoved institution")</f>
        <v>Hoved institution</v>
      </c>
      <c r="C22" s="11"/>
      <c r="D22" s="11"/>
      <c r="E22" s="10">
        <v>0.08</v>
      </c>
      <c r="F22" s="11">
        <v>12</v>
      </c>
      <c r="G22" s="11" t="s">
        <v>6</v>
      </c>
      <c r="H22" s="11" t="s">
        <v>6</v>
      </c>
      <c r="I22" s="10">
        <v>0.13</v>
      </c>
      <c r="J22" s="11">
        <v>28</v>
      </c>
      <c r="K22" s="10">
        <v>0.08</v>
      </c>
      <c r="L22" s="11">
        <v>15</v>
      </c>
      <c r="M22" s="10">
        <v>0.05</v>
      </c>
      <c r="N22" s="11">
        <v>46</v>
      </c>
      <c r="O22" s="10">
        <v>0.06</v>
      </c>
      <c r="P22" s="11">
        <v>74</v>
      </c>
      <c r="Q22" s="10">
        <v>0.11</v>
      </c>
      <c r="R22" s="11">
        <v>68</v>
      </c>
      <c r="S22" s="10">
        <v>0.13</v>
      </c>
      <c r="T22" s="11">
        <v>102</v>
      </c>
      <c r="U22" s="10">
        <v>0.22</v>
      </c>
      <c r="V22" s="11">
        <v>97</v>
      </c>
    </row>
  </sheetData>
  <sortState ref="A5:V22">
    <sortCondition ref="A1"/>
  </sortState>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4" bestFit="1" customWidth="1"/>
    <col min="18" max="18" width="5" bestFit="1" customWidth="1"/>
    <col min="19" max="19" width="3"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0.11</v>
      </c>
      <c r="C5" s="13">
        <v>69</v>
      </c>
      <c r="D5" s="12">
        <v>0.08</v>
      </c>
      <c r="E5" s="13">
        <v>90</v>
      </c>
      <c r="F5" s="12">
        <v>0.1</v>
      </c>
      <c r="G5" s="13">
        <v>91</v>
      </c>
      <c r="H5" s="12">
        <v>0.05</v>
      </c>
      <c r="I5" s="13">
        <v>66</v>
      </c>
      <c r="J5" s="12">
        <v>0.05</v>
      </c>
      <c r="K5" s="13">
        <v>61</v>
      </c>
      <c r="L5" s="12">
        <v>0.03</v>
      </c>
      <c r="M5" s="13">
        <v>87</v>
      </c>
      <c r="N5" s="12">
        <v>0.03</v>
      </c>
      <c r="O5" s="13">
        <v>72</v>
      </c>
      <c r="P5" s="12">
        <v>0.02</v>
      </c>
      <c r="Q5" s="13">
        <v>103</v>
      </c>
      <c r="R5" s="12">
        <v>0.06</v>
      </c>
      <c r="S5" s="13">
        <v>99</v>
      </c>
      <c r="T5" s="12">
        <v>0.09</v>
      </c>
      <c r="U5" s="13">
        <v>117</v>
      </c>
    </row>
    <row r="6" spans="1:21" x14ac:dyDescent="0.25">
      <c r="A6" t="s">
        <v>38</v>
      </c>
      <c r="B6" s="13" t="s">
        <v>6</v>
      </c>
      <c r="C6" s="13" t="s">
        <v>6</v>
      </c>
      <c r="D6" s="13" t="s">
        <v>6</v>
      </c>
      <c r="E6" s="13" t="s">
        <v>6</v>
      </c>
      <c r="F6" s="13" t="s">
        <v>6</v>
      </c>
      <c r="G6" s="13" t="s">
        <v>6</v>
      </c>
      <c r="H6" s="13" t="s">
        <v>6</v>
      </c>
      <c r="I6" s="13" t="s">
        <v>6</v>
      </c>
      <c r="J6" s="13" t="s">
        <v>6</v>
      </c>
      <c r="K6" s="13" t="s">
        <v>6</v>
      </c>
      <c r="L6" s="13" t="s">
        <v>6</v>
      </c>
      <c r="M6" s="13" t="s">
        <v>6</v>
      </c>
      <c r="N6" s="12">
        <v>0.15</v>
      </c>
      <c r="O6" s="13">
        <v>13</v>
      </c>
      <c r="P6" s="13" t="s">
        <v>6</v>
      </c>
      <c r="Q6" s="13" t="s">
        <v>6</v>
      </c>
      <c r="R6" s="13" t="s">
        <v>6</v>
      </c>
      <c r="S6" s="13" t="s">
        <v>6</v>
      </c>
      <c r="T6" s="13" t="s">
        <v>6</v>
      </c>
      <c r="U6" s="13" t="s">
        <v>6</v>
      </c>
    </row>
    <row r="7" spans="1:21" x14ac:dyDescent="0.25">
      <c r="A7" s="14" t="s">
        <v>40</v>
      </c>
      <c r="B7" s="16" t="s">
        <v>6</v>
      </c>
      <c r="C7" s="16" t="s">
        <v>6</v>
      </c>
      <c r="D7" s="15">
        <v>0.12</v>
      </c>
      <c r="E7" s="16">
        <v>38</v>
      </c>
      <c r="F7" s="15">
        <v>0.06</v>
      </c>
      <c r="G7" s="16">
        <v>22</v>
      </c>
      <c r="H7" s="15">
        <v>0.08</v>
      </c>
      <c r="I7" s="16">
        <v>23</v>
      </c>
      <c r="J7" s="15">
        <v>0.11</v>
      </c>
      <c r="K7" s="16">
        <v>16</v>
      </c>
      <c r="L7" s="15">
        <v>0</v>
      </c>
      <c r="M7" s="16">
        <v>17</v>
      </c>
      <c r="N7" s="15">
        <v>0.04</v>
      </c>
      <c r="O7" s="16">
        <v>23</v>
      </c>
      <c r="P7" s="15">
        <v>7.0000000000000007E-2</v>
      </c>
      <c r="Q7" s="16">
        <v>18</v>
      </c>
      <c r="R7" s="15">
        <v>0.18</v>
      </c>
      <c r="S7" s="16">
        <v>28</v>
      </c>
      <c r="T7" s="15">
        <v>0.1</v>
      </c>
      <c r="U7" s="16">
        <v>19</v>
      </c>
    </row>
    <row r="8" spans="1:21" x14ac:dyDescent="0.25">
      <c r="A8" t="s">
        <v>4</v>
      </c>
      <c r="B8" s="13"/>
      <c r="C8" s="13"/>
      <c r="D8" s="13"/>
      <c r="E8" s="13"/>
      <c r="F8" s="13"/>
      <c r="G8" s="13"/>
      <c r="H8" s="13"/>
      <c r="I8" s="13"/>
      <c r="J8" s="13"/>
      <c r="K8" s="13"/>
      <c r="L8" s="13"/>
      <c r="M8" s="13"/>
      <c r="N8" s="13"/>
      <c r="O8" s="13"/>
      <c r="P8" s="13"/>
      <c r="Q8" s="13"/>
      <c r="R8" s="13"/>
      <c r="S8" s="13"/>
      <c r="T8" s="13" t="s">
        <v>6</v>
      </c>
      <c r="U8" s="13" t="s">
        <v>6</v>
      </c>
    </row>
    <row r="9" spans="1:21" ht="15.75" thickBot="1" x14ac:dyDescent="0.3">
      <c r="A9" s="6" t="s">
        <v>7</v>
      </c>
      <c r="B9" s="11" t="s">
        <v>6</v>
      </c>
      <c r="C9" s="11" t="s">
        <v>6</v>
      </c>
      <c r="D9" s="10">
        <v>0.08</v>
      </c>
      <c r="E9" s="11">
        <v>30</v>
      </c>
      <c r="F9" s="10">
        <v>0.09</v>
      </c>
      <c r="G9" s="11">
        <v>34</v>
      </c>
      <c r="H9" s="10">
        <v>0.04</v>
      </c>
      <c r="I9" s="11">
        <v>46</v>
      </c>
      <c r="J9" s="10">
        <v>0.02</v>
      </c>
      <c r="K9" s="11">
        <v>45</v>
      </c>
      <c r="L9" s="10">
        <v>0</v>
      </c>
      <c r="M9" s="11">
        <v>52</v>
      </c>
      <c r="N9" s="10">
        <v>0.01</v>
      </c>
      <c r="O9" s="11">
        <v>66</v>
      </c>
      <c r="P9" s="10">
        <v>0.03</v>
      </c>
      <c r="Q9" s="11">
        <v>97</v>
      </c>
      <c r="R9" s="10">
        <v>7.0000000000000007E-2</v>
      </c>
      <c r="S9" s="11">
        <v>85</v>
      </c>
      <c r="T9" s="10">
        <v>0.02</v>
      </c>
      <c r="U9" s="11">
        <v>109</v>
      </c>
    </row>
  </sheetData>
  <sortState ref="A5:U9">
    <sortCondition ref="A1"/>
  </sortState>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70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0.19</v>
      </c>
      <c r="C5" s="13">
        <v>124</v>
      </c>
      <c r="D5" s="12">
        <v>0.19</v>
      </c>
      <c r="E5" s="13">
        <v>185</v>
      </c>
      <c r="F5" s="12">
        <v>0.16</v>
      </c>
      <c r="G5" s="13">
        <v>174</v>
      </c>
      <c r="H5" s="12">
        <v>0.13</v>
      </c>
      <c r="I5" s="13">
        <v>193</v>
      </c>
      <c r="J5" s="12">
        <v>0.14000000000000001</v>
      </c>
      <c r="K5" s="13">
        <v>157</v>
      </c>
      <c r="L5" s="12">
        <v>0.11</v>
      </c>
      <c r="M5" s="13">
        <v>142</v>
      </c>
      <c r="N5" s="12">
        <v>0.15</v>
      </c>
      <c r="O5" s="13">
        <v>144</v>
      </c>
      <c r="P5" s="12">
        <v>0.17</v>
      </c>
      <c r="Q5" s="13">
        <v>169</v>
      </c>
      <c r="R5" s="12">
        <v>0.19</v>
      </c>
      <c r="S5" s="13">
        <v>147</v>
      </c>
      <c r="T5" s="12">
        <v>0.17</v>
      </c>
      <c r="U5" s="13">
        <v>128</v>
      </c>
    </row>
    <row r="6" spans="1:21" x14ac:dyDescent="0.25">
      <c r="A6" t="s">
        <v>38</v>
      </c>
      <c r="B6" s="12">
        <v>0.35</v>
      </c>
      <c r="C6" s="13">
        <v>11</v>
      </c>
      <c r="D6" s="13" t="s">
        <v>6</v>
      </c>
      <c r="E6" s="13" t="s">
        <v>6</v>
      </c>
      <c r="F6" s="12">
        <v>0.12</v>
      </c>
      <c r="G6" s="13">
        <v>11</v>
      </c>
      <c r="H6" s="12">
        <v>0.16</v>
      </c>
      <c r="I6" s="13">
        <v>14</v>
      </c>
      <c r="J6" s="13" t="s">
        <v>6</v>
      </c>
      <c r="K6" s="13" t="s">
        <v>6</v>
      </c>
      <c r="L6" s="12">
        <v>0.05</v>
      </c>
      <c r="M6" s="13">
        <v>13</v>
      </c>
      <c r="N6" s="12">
        <v>0.1</v>
      </c>
      <c r="O6" s="13">
        <v>12</v>
      </c>
      <c r="P6" s="12">
        <v>0.27</v>
      </c>
      <c r="Q6" s="13">
        <v>13</v>
      </c>
      <c r="R6" s="13" t="s">
        <v>6</v>
      </c>
      <c r="S6" s="13" t="s">
        <v>6</v>
      </c>
      <c r="T6" s="13" t="s">
        <v>6</v>
      </c>
      <c r="U6" s="13" t="s">
        <v>6</v>
      </c>
    </row>
    <row r="7" spans="1:21" x14ac:dyDescent="0.25">
      <c r="A7" s="14" t="s">
        <v>40</v>
      </c>
      <c r="B7" s="15">
        <v>0.19</v>
      </c>
      <c r="C7" s="16">
        <v>58</v>
      </c>
      <c r="D7" s="15">
        <v>0.21</v>
      </c>
      <c r="E7" s="16">
        <v>63</v>
      </c>
      <c r="F7" s="15">
        <v>0.17</v>
      </c>
      <c r="G7" s="16">
        <v>60</v>
      </c>
      <c r="H7" s="15">
        <v>0.21</v>
      </c>
      <c r="I7" s="16">
        <v>38</v>
      </c>
      <c r="J7" s="15">
        <v>0.2</v>
      </c>
      <c r="K7" s="16">
        <v>34</v>
      </c>
      <c r="L7" s="15">
        <v>0.11</v>
      </c>
      <c r="M7" s="16">
        <v>73</v>
      </c>
      <c r="N7" s="15">
        <v>0.14000000000000001</v>
      </c>
      <c r="O7" s="16">
        <v>62</v>
      </c>
      <c r="P7" s="15">
        <v>0.25</v>
      </c>
      <c r="Q7" s="16">
        <v>57</v>
      </c>
      <c r="R7" s="15">
        <v>0.24</v>
      </c>
      <c r="S7" s="16">
        <v>61</v>
      </c>
      <c r="T7" s="15">
        <v>0.18</v>
      </c>
      <c r="U7" s="16">
        <v>59</v>
      </c>
    </row>
    <row r="8" spans="1:21" x14ac:dyDescent="0.25">
      <c r="A8" t="s">
        <v>4</v>
      </c>
      <c r="B8" s="12">
        <v>0.26</v>
      </c>
      <c r="C8" s="13">
        <v>56</v>
      </c>
      <c r="D8" s="12">
        <v>0.23</v>
      </c>
      <c r="E8" s="13">
        <v>54</v>
      </c>
      <c r="F8" s="12">
        <v>0.19</v>
      </c>
      <c r="G8" s="13">
        <v>67</v>
      </c>
      <c r="H8" s="12">
        <v>0.17</v>
      </c>
      <c r="I8" s="13">
        <v>86</v>
      </c>
      <c r="J8" s="12">
        <v>0.15</v>
      </c>
      <c r="K8" s="13">
        <v>86</v>
      </c>
      <c r="L8" s="12">
        <v>0.09</v>
      </c>
      <c r="M8" s="13">
        <v>88</v>
      </c>
      <c r="N8" s="12">
        <v>0.12</v>
      </c>
      <c r="O8" s="13">
        <v>116</v>
      </c>
      <c r="P8" s="12">
        <v>0.21</v>
      </c>
      <c r="Q8" s="13">
        <v>43</v>
      </c>
      <c r="R8" s="12">
        <v>0.28999999999999998</v>
      </c>
      <c r="S8" s="13">
        <v>16</v>
      </c>
      <c r="T8" s="12">
        <v>0.1</v>
      </c>
      <c r="U8" s="13">
        <v>10</v>
      </c>
    </row>
    <row r="9" spans="1:21" ht="15.75" thickBot="1" x14ac:dyDescent="0.3">
      <c r="A9" s="6" t="s">
        <v>7</v>
      </c>
      <c r="B9" s="10">
        <v>0.2</v>
      </c>
      <c r="C9" s="11">
        <v>107</v>
      </c>
      <c r="D9" s="10">
        <v>0.22</v>
      </c>
      <c r="E9" s="11">
        <v>116</v>
      </c>
      <c r="F9" s="10">
        <v>0.18</v>
      </c>
      <c r="G9" s="11">
        <v>119</v>
      </c>
      <c r="H9" s="10">
        <v>0.15</v>
      </c>
      <c r="I9" s="11">
        <v>140</v>
      </c>
      <c r="J9" s="10">
        <v>0.15</v>
      </c>
      <c r="K9" s="11">
        <v>122</v>
      </c>
      <c r="L9" s="10">
        <v>0.11</v>
      </c>
      <c r="M9" s="11">
        <v>150</v>
      </c>
      <c r="N9" s="10">
        <v>0.17</v>
      </c>
      <c r="O9" s="11">
        <v>134</v>
      </c>
      <c r="P9" s="10">
        <v>0.2</v>
      </c>
      <c r="Q9" s="11">
        <v>142</v>
      </c>
      <c r="R9" s="10">
        <v>0.15</v>
      </c>
      <c r="S9" s="11">
        <v>142</v>
      </c>
      <c r="T9" s="10">
        <v>0.15</v>
      </c>
      <c r="U9" s="11">
        <v>102</v>
      </c>
    </row>
  </sheetData>
  <sortState ref="A5:U9">
    <sortCondition ref="A1"/>
  </sortState>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35.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v>
      </c>
      <c r="C5" s="13">
        <v>135</v>
      </c>
      <c r="D5" s="12">
        <v>0.09</v>
      </c>
      <c r="E5" s="13">
        <v>150</v>
      </c>
      <c r="F5" s="12">
        <v>0.08</v>
      </c>
      <c r="G5" s="13">
        <v>189</v>
      </c>
      <c r="H5" s="12">
        <v>0.04</v>
      </c>
      <c r="I5" s="13">
        <v>190</v>
      </c>
      <c r="J5" s="12">
        <v>7.0000000000000007E-2</v>
      </c>
      <c r="K5" s="13">
        <v>172</v>
      </c>
      <c r="L5" s="12">
        <v>0.03</v>
      </c>
      <c r="M5" s="13">
        <v>230</v>
      </c>
      <c r="N5" s="12">
        <v>0.05</v>
      </c>
      <c r="O5" s="13">
        <v>218</v>
      </c>
      <c r="P5" s="12">
        <v>0.08</v>
      </c>
      <c r="Q5" s="13">
        <v>260</v>
      </c>
      <c r="R5" s="12">
        <v>0.08</v>
      </c>
      <c r="S5" s="13">
        <v>221</v>
      </c>
      <c r="T5" s="12">
        <v>0.12</v>
      </c>
      <c r="U5" s="13">
        <v>226</v>
      </c>
    </row>
    <row r="6" spans="1:21" x14ac:dyDescent="0.25">
      <c r="A6" t="s">
        <v>38</v>
      </c>
      <c r="B6" s="12">
        <v>0.14000000000000001</v>
      </c>
      <c r="C6" s="13">
        <v>139</v>
      </c>
      <c r="D6" s="12">
        <v>0.15</v>
      </c>
      <c r="E6" s="13">
        <v>162</v>
      </c>
      <c r="F6" s="12">
        <v>0.13</v>
      </c>
      <c r="G6" s="13">
        <v>185</v>
      </c>
      <c r="H6" s="12">
        <v>0.1</v>
      </c>
      <c r="I6" s="13">
        <v>174</v>
      </c>
      <c r="J6" s="12">
        <v>0.08</v>
      </c>
      <c r="K6" s="13">
        <v>183</v>
      </c>
      <c r="L6" s="12">
        <v>7.0000000000000007E-2</v>
      </c>
      <c r="M6" s="13">
        <v>313</v>
      </c>
      <c r="N6" s="12">
        <v>0.06</v>
      </c>
      <c r="O6" s="13">
        <v>265</v>
      </c>
      <c r="P6" s="12">
        <v>0.15</v>
      </c>
      <c r="Q6" s="13">
        <v>264</v>
      </c>
      <c r="R6" s="12">
        <v>0.21</v>
      </c>
      <c r="S6" s="13">
        <v>260</v>
      </c>
      <c r="T6" s="12">
        <v>0.24</v>
      </c>
      <c r="U6" s="13">
        <v>232</v>
      </c>
    </row>
    <row r="7" spans="1:21" x14ac:dyDescent="0.25">
      <c r="A7" s="14" t="s">
        <v>40</v>
      </c>
      <c r="B7" s="16"/>
      <c r="C7" s="16"/>
      <c r="D7" s="16" t="s">
        <v>6</v>
      </c>
      <c r="E7" s="16" t="s">
        <v>6</v>
      </c>
      <c r="F7" s="16" t="s">
        <v>6</v>
      </c>
      <c r="G7" s="16" t="s">
        <v>6</v>
      </c>
      <c r="H7" s="15">
        <v>0.06</v>
      </c>
      <c r="I7" s="16">
        <v>19</v>
      </c>
      <c r="J7" s="15">
        <v>0</v>
      </c>
      <c r="K7" s="16">
        <v>31</v>
      </c>
      <c r="L7" s="15">
        <v>0.03</v>
      </c>
      <c r="M7" s="16">
        <v>31</v>
      </c>
      <c r="N7" s="15">
        <v>0.05</v>
      </c>
      <c r="O7" s="16">
        <v>36</v>
      </c>
      <c r="P7" s="15">
        <v>0.09</v>
      </c>
      <c r="Q7" s="16">
        <v>42</v>
      </c>
      <c r="R7" s="15">
        <v>0.11</v>
      </c>
      <c r="S7" s="16">
        <v>54</v>
      </c>
      <c r="T7" s="15">
        <v>0.17</v>
      </c>
      <c r="U7" s="16">
        <v>30</v>
      </c>
    </row>
    <row r="8" spans="1:21" x14ac:dyDescent="0.25">
      <c r="A8" t="s">
        <v>4</v>
      </c>
      <c r="B8" s="12">
        <v>0.24</v>
      </c>
      <c r="C8" s="13">
        <v>97</v>
      </c>
      <c r="D8" s="12">
        <v>0.12</v>
      </c>
      <c r="E8" s="13">
        <v>121</v>
      </c>
      <c r="F8" s="12">
        <v>0.08</v>
      </c>
      <c r="G8" s="13">
        <v>147</v>
      </c>
      <c r="H8" s="12">
        <v>0.11</v>
      </c>
      <c r="I8" s="13">
        <v>136</v>
      </c>
      <c r="J8" s="12">
        <v>0.12</v>
      </c>
      <c r="K8" s="13">
        <v>125</v>
      </c>
      <c r="L8" s="12">
        <v>0.09</v>
      </c>
      <c r="M8" s="13">
        <v>190</v>
      </c>
      <c r="N8" s="12">
        <v>0.11</v>
      </c>
      <c r="O8" s="13">
        <v>223</v>
      </c>
      <c r="P8" s="12">
        <v>0.14000000000000001</v>
      </c>
      <c r="Q8" s="13">
        <v>203</v>
      </c>
      <c r="R8" s="12">
        <v>0.26</v>
      </c>
      <c r="S8" s="13">
        <v>191</v>
      </c>
      <c r="T8" s="12">
        <v>0.22</v>
      </c>
      <c r="U8" s="13">
        <v>209</v>
      </c>
    </row>
    <row r="9" spans="1:21" ht="15.75" thickBot="1" x14ac:dyDescent="0.3">
      <c r="A9" s="6" t="s">
        <v>7</v>
      </c>
      <c r="B9" s="10">
        <v>7.0000000000000007E-2</v>
      </c>
      <c r="C9" s="11">
        <v>101</v>
      </c>
      <c r="D9" s="10">
        <v>0.06</v>
      </c>
      <c r="E9" s="11">
        <v>169</v>
      </c>
      <c r="F9" s="10">
        <v>0.06</v>
      </c>
      <c r="G9" s="11">
        <v>165</v>
      </c>
      <c r="H9" s="10">
        <v>0.03</v>
      </c>
      <c r="I9" s="11">
        <v>140</v>
      </c>
      <c r="J9" s="10">
        <v>0.04</v>
      </c>
      <c r="K9" s="11">
        <v>125</v>
      </c>
      <c r="L9" s="10">
        <v>0.02</v>
      </c>
      <c r="M9" s="11">
        <v>201</v>
      </c>
      <c r="N9" s="10">
        <v>0.02</v>
      </c>
      <c r="O9" s="11">
        <v>133</v>
      </c>
      <c r="P9" s="10">
        <v>7.0000000000000007E-2</v>
      </c>
      <c r="Q9" s="11">
        <v>183</v>
      </c>
      <c r="R9" s="10">
        <v>7.0000000000000007E-2</v>
      </c>
      <c r="S9" s="11">
        <v>144</v>
      </c>
      <c r="T9" s="10">
        <v>0.1</v>
      </c>
      <c r="U9" s="11">
        <v>127</v>
      </c>
    </row>
  </sheetData>
  <sortState ref="A5:U9">
    <sortCondition ref="A1"/>
  </sortState>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31.710937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68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s="14" t="s">
        <v>27</v>
      </c>
      <c r="B5" s="15">
        <v>0.22</v>
      </c>
      <c r="C5" s="16">
        <v>52</v>
      </c>
      <c r="D5" s="15">
        <v>0.27</v>
      </c>
      <c r="E5" s="16">
        <v>57</v>
      </c>
      <c r="F5" s="15">
        <v>0.19</v>
      </c>
      <c r="G5" s="16">
        <v>51</v>
      </c>
      <c r="H5" s="15">
        <v>0.14000000000000001</v>
      </c>
      <c r="I5" s="16">
        <v>71</v>
      </c>
      <c r="J5" s="15">
        <v>0.22</v>
      </c>
      <c r="K5" s="16">
        <v>54</v>
      </c>
      <c r="L5" s="15">
        <v>0.11</v>
      </c>
      <c r="M5" s="16">
        <v>26</v>
      </c>
      <c r="N5" s="15">
        <v>0.16</v>
      </c>
      <c r="O5" s="16">
        <v>74</v>
      </c>
      <c r="P5" s="15">
        <v>0.26</v>
      </c>
      <c r="Q5" s="16">
        <v>61</v>
      </c>
      <c r="R5" s="15">
        <v>0.35</v>
      </c>
      <c r="S5" s="16">
        <v>77</v>
      </c>
      <c r="T5" s="15">
        <v>0.33</v>
      </c>
      <c r="U5" s="16">
        <v>99</v>
      </c>
    </row>
    <row r="6" spans="1:21" ht="15.75" thickBot="1" x14ac:dyDescent="0.3">
      <c r="A6" s="6" t="s">
        <v>7</v>
      </c>
      <c r="B6" s="10">
        <v>0.27</v>
      </c>
      <c r="C6" s="11">
        <v>20</v>
      </c>
      <c r="D6" s="10">
        <v>0.17</v>
      </c>
      <c r="E6" s="11">
        <v>22</v>
      </c>
      <c r="F6" s="10">
        <v>0.22</v>
      </c>
      <c r="G6" s="11">
        <v>31</v>
      </c>
      <c r="H6" s="10">
        <v>0.15</v>
      </c>
      <c r="I6" s="11">
        <v>43</v>
      </c>
      <c r="J6" s="10">
        <v>0.2</v>
      </c>
      <c r="K6" s="11">
        <v>22</v>
      </c>
      <c r="L6" s="10">
        <v>0.13</v>
      </c>
      <c r="M6" s="11">
        <v>38</v>
      </c>
      <c r="N6" s="10">
        <v>0.19</v>
      </c>
      <c r="O6" s="11">
        <v>59</v>
      </c>
      <c r="P6" s="10">
        <v>0.21</v>
      </c>
      <c r="Q6" s="11">
        <v>56</v>
      </c>
      <c r="R6" s="10">
        <v>0.43</v>
      </c>
      <c r="S6" s="11">
        <v>24</v>
      </c>
      <c r="T6" s="10">
        <v>0.35</v>
      </c>
      <c r="U6" s="11">
        <v>35</v>
      </c>
    </row>
  </sheetData>
  <sortState ref="A5:U6">
    <sortCondition ref="A1"/>
  </sortState>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5.14062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2">
        <v>0.17</v>
      </c>
      <c r="C5" s="13">
        <v>96</v>
      </c>
      <c r="D5" s="12">
        <v>0.14000000000000001</v>
      </c>
      <c r="E5" s="13">
        <v>112</v>
      </c>
      <c r="F5" s="12">
        <v>0.11</v>
      </c>
      <c r="G5" s="13">
        <v>137</v>
      </c>
      <c r="H5" s="12">
        <v>0.08</v>
      </c>
      <c r="I5" s="13">
        <v>132</v>
      </c>
      <c r="J5" s="12">
        <v>0.09</v>
      </c>
      <c r="K5" s="13">
        <v>142</v>
      </c>
      <c r="L5" s="12">
        <v>0.04</v>
      </c>
      <c r="M5" s="13">
        <v>166</v>
      </c>
      <c r="N5" s="12">
        <v>0.11</v>
      </c>
      <c r="O5" s="13">
        <v>142</v>
      </c>
      <c r="P5" s="12">
        <v>0.1</v>
      </c>
      <c r="Q5" s="13">
        <v>198</v>
      </c>
      <c r="R5" s="12">
        <v>0.23</v>
      </c>
      <c r="S5" s="13">
        <v>146</v>
      </c>
      <c r="T5" s="12">
        <v>0.24</v>
      </c>
      <c r="U5" s="13">
        <v>167</v>
      </c>
    </row>
    <row r="6" spans="1:21" x14ac:dyDescent="0.25">
      <c r="A6" s="14" t="s">
        <v>40</v>
      </c>
      <c r="B6" s="15">
        <v>0.19</v>
      </c>
      <c r="C6" s="16">
        <v>67</v>
      </c>
      <c r="D6" s="15">
        <v>0.13</v>
      </c>
      <c r="E6" s="16">
        <v>63</v>
      </c>
      <c r="F6" s="15">
        <v>0.16</v>
      </c>
      <c r="G6" s="16">
        <v>80</v>
      </c>
      <c r="H6" s="15">
        <v>0.05</v>
      </c>
      <c r="I6" s="16">
        <v>45</v>
      </c>
      <c r="J6" s="15">
        <v>0.05</v>
      </c>
      <c r="K6" s="16">
        <v>25</v>
      </c>
      <c r="L6" s="15">
        <v>0.08</v>
      </c>
      <c r="M6" s="16">
        <v>40</v>
      </c>
      <c r="N6" s="15">
        <v>0.15</v>
      </c>
      <c r="O6" s="16">
        <v>58</v>
      </c>
      <c r="P6" s="15">
        <v>0.12</v>
      </c>
      <c r="Q6" s="16">
        <v>56</v>
      </c>
      <c r="R6" s="15">
        <v>0.11</v>
      </c>
      <c r="S6" s="16">
        <v>57</v>
      </c>
      <c r="T6" s="15">
        <v>0.22</v>
      </c>
      <c r="U6" s="16">
        <v>48</v>
      </c>
    </row>
    <row r="7" spans="1:21" x14ac:dyDescent="0.25">
      <c r="A7" t="s">
        <v>4</v>
      </c>
      <c r="B7" s="12">
        <v>0.09</v>
      </c>
      <c r="C7" s="13">
        <v>29</v>
      </c>
      <c r="D7" s="12">
        <v>0.24</v>
      </c>
      <c r="E7" s="13">
        <v>24</v>
      </c>
      <c r="F7" s="12">
        <v>0.15</v>
      </c>
      <c r="G7" s="13">
        <v>29</v>
      </c>
      <c r="H7" s="12">
        <v>0.17</v>
      </c>
      <c r="I7" s="13">
        <v>11</v>
      </c>
      <c r="J7" s="12">
        <v>0.01</v>
      </c>
      <c r="K7" s="13">
        <v>16</v>
      </c>
      <c r="L7" s="12">
        <v>0.08</v>
      </c>
      <c r="M7" s="13">
        <v>12</v>
      </c>
      <c r="N7" s="12">
        <v>0.25</v>
      </c>
      <c r="O7" s="13">
        <v>16</v>
      </c>
      <c r="P7" s="12">
        <v>0.3</v>
      </c>
      <c r="Q7" s="13">
        <v>21</v>
      </c>
      <c r="R7" s="13" t="s">
        <v>6</v>
      </c>
      <c r="S7" s="13" t="s">
        <v>6</v>
      </c>
      <c r="T7" s="12">
        <v>0.14000000000000001</v>
      </c>
      <c r="U7" s="13">
        <v>13</v>
      </c>
    </row>
    <row r="8" spans="1:21" ht="15.75" thickBot="1" x14ac:dyDescent="0.3">
      <c r="A8" s="6" t="s">
        <v>7</v>
      </c>
      <c r="B8" s="10">
        <v>0.22</v>
      </c>
      <c r="C8" s="11">
        <v>55</v>
      </c>
      <c r="D8" s="10">
        <v>0.13</v>
      </c>
      <c r="E8" s="11">
        <v>65</v>
      </c>
      <c r="F8" s="10">
        <v>0.16</v>
      </c>
      <c r="G8" s="11">
        <v>105</v>
      </c>
      <c r="H8" s="10">
        <v>7.0000000000000007E-2</v>
      </c>
      <c r="I8" s="11">
        <v>90</v>
      </c>
      <c r="J8" s="10">
        <v>0.12</v>
      </c>
      <c r="K8" s="11">
        <v>68</v>
      </c>
      <c r="L8" s="10">
        <v>0.05</v>
      </c>
      <c r="M8" s="11">
        <v>177</v>
      </c>
      <c r="N8" s="10">
        <v>0.17</v>
      </c>
      <c r="O8" s="11">
        <v>249</v>
      </c>
      <c r="P8" s="10">
        <v>0.28000000000000003</v>
      </c>
      <c r="Q8" s="11">
        <v>237</v>
      </c>
      <c r="R8" s="10">
        <v>0.25</v>
      </c>
      <c r="S8" s="11">
        <v>213</v>
      </c>
      <c r="T8" s="10">
        <v>0.23</v>
      </c>
      <c r="U8" s="11">
        <v>249</v>
      </c>
    </row>
  </sheetData>
  <sortState ref="A5:U8">
    <sortCondition ref="A1"/>
  </sortState>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33.42578125" bestFit="1" customWidth="1"/>
    <col min="2" max="2" width="5" bestFit="1" customWidth="1"/>
    <col min="3" max="3" width="2.42578125" bestFit="1" customWidth="1"/>
    <col min="6" max="6" width="5" bestFit="1" customWidth="1"/>
    <col min="7" max="7" width="2.42578125" bestFit="1" customWidth="1"/>
    <col min="8" max="8" width="5" bestFit="1" customWidth="1"/>
    <col min="9" max="9" width="2.42578125" bestFit="1" customWidth="1"/>
    <col min="10" max="10" width="5" bestFit="1" customWidth="1"/>
    <col min="11" max="11" width="2.42578125" bestFit="1" customWidth="1"/>
    <col min="12" max="12" width="5" bestFit="1" customWidth="1"/>
    <col min="13" max="13" width="2.42578125" bestFit="1" customWidth="1"/>
    <col min="14" max="14" width="5" bestFit="1" customWidth="1"/>
    <col min="15" max="15" width="2.42578125" bestFit="1" customWidth="1"/>
    <col min="16" max="16" width="5" bestFit="1" customWidth="1"/>
    <col min="17" max="17" width="2.42578125" bestFit="1" customWidth="1"/>
    <col min="18" max="18" width="5" bestFit="1" customWidth="1"/>
    <col min="19" max="19" width="2.42578125" bestFit="1" customWidth="1"/>
    <col min="20" max="20" width="5" bestFit="1" customWidth="1"/>
    <col min="21" max="21" width="2.42578125" bestFit="1" customWidth="1"/>
  </cols>
  <sheetData>
    <row r="1" spans="1:21" x14ac:dyDescent="0.25">
      <c r="A1" s="2" t="str">
        <f>HYPERLINK("#uFremskrivningsgrupper!a1","Tilbage til Fremskrivnings grupper")</f>
        <v>Tilbage til Fremskrivnings grupper</v>
      </c>
    </row>
    <row r="2" spans="1:21" ht="15.75" thickBot="1" x14ac:dyDescent="0.3">
      <c r="A2" s="1" t="s">
        <v>66</v>
      </c>
      <c r="B2" s="1"/>
    </row>
    <row r="3" spans="1:21" x14ac:dyDescent="0.25">
      <c r="A3" s="3"/>
      <c r="B3" s="7">
        <v>2002</v>
      </c>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26</v>
      </c>
      <c r="B5" s="13"/>
      <c r="C5" s="13"/>
      <c r="D5" s="13"/>
      <c r="E5" s="13"/>
      <c r="F5" s="13"/>
      <c r="G5" s="13"/>
      <c r="H5" s="13"/>
      <c r="I5" s="13"/>
      <c r="J5" s="13"/>
      <c r="K5" s="13"/>
      <c r="L5" s="13"/>
      <c r="M5" s="13"/>
      <c r="N5" s="13"/>
      <c r="O5" s="13"/>
      <c r="P5" s="13" t="s">
        <v>6</v>
      </c>
      <c r="Q5" s="13" t="s">
        <v>6</v>
      </c>
      <c r="R5" s="13" t="s">
        <v>6</v>
      </c>
      <c r="S5" s="13" t="s">
        <v>6</v>
      </c>
      <c r="T5" s="13" t="s">
        <v>6</v>
      </c>
      <c r="U5" s="13" t="s">
        <v>6</v>
      </c>
    </row>
    <row r="6" spans="1:21" x14ac:dyDescent="0.25">
      <c r="A6" t="s">
        <v>40</v>
      </c>
      <c r="B6" s="13"/>
      <c r="C6" s="13"/>
      <c r="D6" s="13"/>
      <c r="E6" s="13"/>
      <c r="F6" s="13"/>
      <c r="G6" s="13"/>
      <c r="H6" s="13"/>
      <c r="I6" s="13"/>
      <c r="J6" s="13"/>
      <c r="K6" s="13"/>
      <c r="L6" s="13"/>
      <c r="M6" s="13"/>
      <c r="N6" s="13"/>
      <c r="O6" s="13"/>
      <c r="P6" s="13"/>
      <c r="Q6" s="13"/>
      <c r="R6" s="13" t="s">
        <v>6</v>
      </c>
      <c r="S6" s="13" t="s">
        <v>6</v>
      </c>
      <c r="T6" s="13" t="s">
        <v>6</v>
      </c>
      <c r="U6" s="13" t="s">
        <v>6</v>
      </c>
    </row>
    <row r="7" spans="1:21" ht="15.75" thickBot="1" x14ac:dyDescent="0.3">
      <c r="A7" s="6" t="s">
        <v>42</v>
      </c>
      <c r="B7" s="11" t="s">
        <v>6</v>
      </c>
      <c r="C7" s="11" t="s">
        <v>6</v>
      </c>
      <c r="D7" s="11"/>
      <c r="E7" s="11"/>
      <c r="F7" s="11" t="s">
        <v>6</v>
      </c>
      <c r="G7" s="11" t="s">
        <v>6</v>
      </c>
      <c r="H7" s="11" t="s">
        <v>6</v>
      </c>
      <c r="I7" s="11" t="s">
        <v>6</v>
      </c>
      <c r="J7" s="11" t="s">
        <v>6</v>
      </c>
      <c r="K7" s="11" t="s">
        <v>6</v>
      </c>
      <c r="L7" s="11" t="s">
        <v>6</v>
      </c>
      <c r="M7" s="11" t="s">
        <v>6</v>
      </c>
      <c r="N7" s="11" t="s">
        <v>6</v>
      </c>
      <c r="O7" s="11" t="s">
        <v>6</v>
      </c>
      <c r="P7" s="11" t="s">
        <v>6</v>
      </c>
      <c r="Q7" s="11" t="s">
        <v>6</v>
      </c>
      <c r="R7" s="11" t="s">
        <v>6</v>
      </c>
      <c r="S7" s="11" t="s">
        <v>6</v>
      </c>
      <c r="T7" s="11" t="s">
        <v>6</v>
      </c>
      <c r="U7" s="11" t="s">
        <v>6</v>
      </c>
    </row>
  </sheetData>
  <sortState ref="A5:U7">
    <sortCondition ref="A1"/>
  </sortState>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1.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27</v>
      </c>
      <c r="B5" s="12">
        <v>0.19</v>
      </c>
      <c r="C5" s="13">
        <v>185</v>
      </c>
      <c r="D5" s="12">
        <v>0.16</v>
      </c>
      <c r="E5" s="13">
        <v>231</v>
      </c>
      <c r="F5" s="12">
        <v>0.15</v>
      </c>
      <c r="G5" s="13">
        <v>231</v>
      </c>
      <c r="H5" s="12">
        <v>0.14000000000000001</v>
      </c>
      <c r="I5" s="13">
        <v>206</v>
      </c>
      <c r="J5" s="12">
        <v>0.11</v>
      </c>
      <c r="K5" s="13">
        <v>201</v>
      </c>
      <c r="L5" s="12">
        <v>0.1</v>
      </c>
      <c r="M5" s="13">
        <v>259</v>
      </c>
      <c r="N5" s="12">
        <v>0.11</v>
      </c>
      <c r="O5" s="13">
        <v>251</v>
      </c>
      <c r="P5" s="12">
        <v>0.14000000000000001</v>
      </c>
      <c r="Q5" s="13">
        <v>214</v>
      </c>
      <c r="R5" s="12">
        <v>0.18</v>
      </c>
      <c r="S5" s="13">
        <v>255</v>
      </c>
      <c r="T5" s="12">
        <v>0.19</v>
      </c>
      <c r="U5" s="13">
        <v>261</v>
      </c>
    </row>
    <row r="6" spans="1:21" x14ac:dyDescent="0.25">
      <c r="A6" t="s">
        <v>38</v>
      </c>
      <c r="B6" s="12">
        <v>0.28999999999999998</v>
      </c>
      <c r="C6" s="13">
        <v>13</v>
      </c>
      <c r="D6" s="12">
        <v>0.28999999999999998</v>
      </c>
      <c r="E6" s="13">
        <v>20</v>
      </c>
      <c r="F6" s="12">
        <v>0.23</v>
      </c>
      <c r="G6" s="13">
        <v>20</v>
      </c>
      <c r="H6" s="12">
        <v>0.14000000000000001</v>
      </c>
      <c r="I6" s="13">
        <v>32</v>
      </c>
      <c r="J6" s="12">
        <v>0.18</v>
      </c>
      <c r="K6" s="13">
        <v>16</v>
      </c>
      <c r="L6" s="12">
        <v>0.15</v>
      </c>
      <c r="M6" s="13">
        <v>36</v>
      </c>
      <c r="N6" s="12">
        <v>0.15</v>
      </c>
      <c r="O6" s="13">
        <v>22</v>
      </c>
      <c r="P6" s="12">
        <v>0.14000000000000001</v>
      </c>
      <c r="Q6" s="13">
        <v>26</v>
      </c>
      <c r="R6" s="12">
        <v>0.1</v>
      </c>
      <c r="S6" s="13">
        <v>22</v>
      </c>
      <c r="T6" s="12">
        <v>0.17</v>
      </c>
      <c r="U6" s="13">
        <v>29</v>
      </c>
    </row>
    <row r="7" spans="1:21" x14ac:dyDescent="0.25">
      <c r="A7" s="14" t="s">
        <v>40</v>
      </c>
      <c r="B7" s="15">
        <v>0.22</v>
      </c>
      <c r="C7" s="16">
        <v>32</v>
      </c>
      <c r="D7" s="15">
        <v>0.12</v>
      </c>
      <c r="E7" s="16">
        <v>63</v>
      </c>
      <c r="F7" s="15">
        <v>0.14000000000000001</v>
      </c>
      <c r="G7" s="16">
        <v>45</v>
      </c>
      <c r="H7" s="15">
        <v>0.13</v>
      </c>
      <c r="I7" s="16">
        <v>71</v>
      </c>
      <c r="J7" s="15">
        <v>0.08</v>
      </c>
      <c r="K7" s="16">
        <v>43</v>
      </c>
      <c r="L7" s="15">
        <v>7.0000000000000007E-2</v>
      </c>
      <c r="M7" s="16">
        <v>78</v>
      </c>
      <c r="N7" s="15">
        <v>7.0000000000000007E-2</v>
      </c>
      <c r="O7" s="16">
        <v>64</v>
      </c>
      <c r="P7" s="15">
        <v>0.08</v>
      </c>
      <c r="Q7" s="16">
        <v>75</v>
      </c>
      <c r="R7" s="15">
        <v>0.19</v>
      </c>
      <c r="S7" s="16">
        <v>74</v>
      </c>
      <c r="T7" s="15">
        <v>0.12</v>
      </c>
      <c r="U7" s="16">
        <v>52</v>
      </c>
    </row>
    <row r="8" spans="1:21" ht="15.75" thickBot="1" x14ac:dyDescent="0.3">
      <c r="A8" s="6" t="s">
        <v>7</v>
      </c>
      <c r="B8" s="10">
        <v>0.22</v>
      </c>
      <c r="C8" s="11">
        <v>108</v>
      </c>
      <c r="D8" s="10">
        <v>0.18</v>
      </c>
      <c r="E8" s="11">
        <v>117</v>
      </c>
      <c r="F8" s="10">
        <v>0.14000000000000001</v>
      </c>
      <c r="G8" s="11">
        <v>121</v>
      </c>
      <c r="H8" s="10">
        <v>0.11</v>
      </c>
      <c r="I8" s="11">
        <v>141</v>
      </c>
      <c r="J8" s="10">
        <v>0.13</v>
      </c>
      <c r="K8" s="11">
        <v>92</v>
      </c>
      <c r="L8" s="10">
        <v>0.09</v>
      </c>
      <c r="M8" s="11">
        <v>172</v>
      </c>
      <c r="N8" s="10">
        <v>0.08</v>
      </c>
      <c r="O8" s="11">
        <v>149</v>
      </c>
      <c r="P8" s="10">
        <v>0.15</v>
      </c>
      <c r="Q8" s="11">
        <v>122</v>
      </c>
      <c r="R8" s="10">
        <v>0.16</v>
      </c>
      <c r="S8" s="11">
        <v>109</v>
      </c>
      <c r="T8" s="10">
        <v>0.19</v>
      </c>
      <c r="U8" s="11">
        <v>90</v>
      </c>
    </row>
  </sheetData>
  <sortState ref="A5:U8">
    <sortCondition ref="A1"/>
  </sortState>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v>
      </c>
      <c r="C5" s="13">
        <v>160</v>
      </c>
      <c r="D5" s="12">
        <v>0.01</v>
      </c>
      <c r="E5" s="13">
        <v>303</v>
      </c>
      <c r="F5" s="12">
        <v>0.01</v>
      </c>
      <c r="G5" s="13">
        <v>299</v>
      </c>
      <c r="H5" s="12">
        <v>0.01</v>
      </c>
      <c r="I5" s="13">
        <v>431</v>
      </c>
      <c r="J5" s="12">
        <v>0</v>
      </c>
      <c r="K5" s="13">
        <v>290</v>
      </c>
      <c r="L5" s="12">
        <v>0</v>
      </c>
      <c r="M5" s="13">
        <v>180</v>
      </c>
      <c r="N5" s="12">
        <v>0</v>
      </c>
      <c r="O5" s="13">
        <v>322</v>
      </c>
      <c r="P5" s="12">
        <v>0.01</v>
      </c>
      <c r="Q5" s="13">
        <v>317</v>
      </c>
      <c r="R5" s="12">
        <v>0.02</v>
      </c>
      <c r="S5" s="13">
        <v>292</v>
      </c>
      <c r="T5" s="12">
        <v>0.02</v>
      </c>
      <c r="U5" s="13">
        <v>298</v>
      </c>
    </row>
    <row r="6" spans="1:21" x14ac:dyDescent="0.25">
      <c r="A6" t="s">
        <v>32</v>
      </c>
      <c r="B6" s="12">
        <v>0.01</v>
      </c>
      <c r="C6" s="13">
        <v>359</v>
      </c>
      <c r="D6" s="12">
        <v>0.01</v>
      </c>
      <c r="E6" s="13">
        <v>601</v>
      </c>
      <c r="F6" s="12">
        <v>0.01</v>
      </c>
      <c r="G6" s="13">
        <v>627</v>
      </c>
      <c r="H6" s="12">
        <v>0.01</v>
      </c>
      <c r="I6" s="13">
        <v>772</v>
      </c>
      <c r="J6" s="12">
        <v>0</v>
      </c>
      <c r="K6" s="13">
        <v>598</v>
      </c>
      <c r="L6" s="12">
        <v>0</v>
      </c>
      <c r="M6" s="13">
        <v>542</v>
      </c>
      <c r="N6" s="12">
        <v>0</v>
      </c>
      <c r="O6" s="13">
        <v>612</v>
      </c>
      <c r="P6" s="12">
        <v>0.02</v>
      </c>
      <c r="Q6" s="13">
        <v>680</v>
      </c>
      <c r="R6" s="12">
        <v>0.06</v>
      </c>
      <c r="S6" s="13">
        <v>666</v>
      </c>
      <c r="T6" s="12">
        <v>0.03</v>
      </c>
      <c r="U6" s="13">
        <v>721</v>
      </c>
    </row>
    <row r="7" spans="1:21" x14ac:dyDescent="0.25">
      <c r="A7" t="s">
        <v>33</v>
      </c>
      <c r="B7" s="12">
        <v>0.02</v>
      </c>
      <c r="C7" s="13">
        <v>96</v>
      </c>
      <c r="D7" s="12">
        <v>0.01</v>
      </c>
      <c r="E7" s="13">
        <v>240</v>
      </c>
      <c r="F7" s="12">
        <v>0.01</v>
      </c>
      <c r="G7" s="13">
        <v>212</v>
      </c>
      <c r="H7" s="12">
        <v>0.01</v>
      </c>
      <c r="I7" s="13">
        <v>301</v>
      </c>
      <c r="J7" s="12">
        <v>0</v>
      </c>
      <c r="K7" s="13">
        <v>196</v>
      </c>
      <c r="L7" s="12">
        <v>0</v>
      </c>
      <c r="M7" s="13">
        <v>200</v>
      </c>
      <c r="N7" s="12">
        <v>0.01</v>
      </c>
      <c r="O7" s="13">
        <v>236</v>
      </c>
      <c r="P7" s="12">
        <v>0.01</v>
      </c>
      <c r="Q7" s="13">
        <v>262</v>
      </c>
      <c r="R7" s="12">
        <v>0.06</v>
      </c>
      <c r="S7" s="13">
        <v>278</v>
      </c>
      <c r="T7" s="12">
        <v>0.03</v>
      </c>
      <c r="U7" s="13">
        <v>215</v>
      </c>
    </row>
    <row r="8" spans="1:21" x14ac:dyDescent="0.25">
      <c r="A8" t="s">
        <v>34</v>
      </c>
      <c r="B8" s="12">
        <v>0.01</v>
      </c>
      <c r="C8" s="13">
        <v>84</v>
      </c>
      <c r="D8" s="12">
        <v>0.02</v>
      </c>
      <c r="E8" s="13">
        <v>127</v>
      </c>
      <c r="F8" s="12">
        <v>0.01</v>
      </c>
      <c r="G8" s="13">
        <v>161</v>
      </c>
      <c r="H8" s="12">
        <v>0.01</v>
      </c>
      <c r="I8" s="13">
        <v>204</v>
      </c>
      <c r="J8" s="12">
        <v>0</v>
      </c>
      <c r="K8" s="13">
        <v>83</v>
      </c>
      <c r="L8" s="12">
        <v>0</v>
      </c>
      <c r="M8" s="13">
        <v>145</v>
      </c>
      <c r="N8" s="12">
        <v>0</v>
      </c>
      <c r="O8" s="13">
        <v>154</v>
      </c>
      <c r="P8" s="12">
        <v>0.02</v>
      </c>
      <c r="Q8" s="13">
        <v>150</v>
      </c>
      <c r="R8" s="12">
        <v>0.04</v>
      </c>
      <c r="S8" s="13">
        <v>153</v>
      </c>
      <c r="T8" s="12">
        <v>0.03</v>
      </c>
      <c r="U8" s="13">
        <v>102</v>
      </c>
    </row>
    <row r="9" spans="1:21" x14ac:dyDescent="0.25">
      <c r="A9" t="s">
        <v>35</v>
      </c>
      <c r="B9" s="12">
        <v>0</v>
      </c>
      <c r="C9" s="13">
        <v>70</v>
      </c>
      <c r="D9" s="12">
        <v>0.01</v>
      </c>
      <c r="E9" s="13">
        <v>96</v>
      </c>
      <c r="F9" s="12">
        <v>0.01</v>
      </c>
      <c r="G9" s="13">
        <v>101</v>
      </c>
      <c r="H9" s="12">
        <v>0.01</v>
      </c>
      <c r="I9" s="13">
        <v>116</v>
      </c>
      <c r="J9" s="12">
        <v>0</v>
      </c>
      <c r="K9" s="13">
        <v>82</v>
      </c>
      <c r="L9" s="12">
        <v>0</v>
      </c>
      <c r="M9" s="13">
        <v>84</v>
      </c>
      <c r="N9" s="12">
        <v>0.01</v>
      </c>
      <c r="O9" s="13">
        <v>73</v>
      </c>
      <c r="P9" s="12">
        <v>0.01</v>
      </c>
      <c r="Q9" s="13">
        <v>116</v>
      </c>
      <c r="R9" s="12">
        <v>0.06</v>
      </c>
      <c r="S9" s="13">
        <v>83</v>
      </c>
      <c r="T9" s="12">
        <v>0.04</v>
      </c>
      <c r="U9" s="13">
        <v>121</v>
      </c>
    </row>
    <row r="10" spans="1:21" x14ac:dyDescent="0.25">
      <c r="A10" t="s">
        <v>36</v>
      </c>
      <c r="B10" s="12">
        <v>0.01</v>
      </c>
      <c r="C10" s="13">
        <v>79</v>
      </c>
      <c r="D10" s="12">
        <v>0.01</v>
      </c>
      <c r="E10" s="13">
        <v>151</v>
      </c>
      <c r="F10" s="12">
        <v>0.01</v>
      </c>
      <c r="G10" s="13">
        <v>210</v>
      </c>
      <c r="H10" s="12">
        <v>0.02</v>
      </c>
      <c r="I10" s="13">
        <v>261</v>
      </c>
      <c r="J10" s="12">
        <v>0.01</v>
      </c>
      <c r="K10" s="13">
        <v>200</v>
      </c>
      <c r="L10" s="12">
        <v>0</v>
      </c>
      <c r="M10" s="13">
        <v>162</v>
      </c>
      <c r="N10" s="12">
        <v>0.01</v>
      </c>
      <c r="O10" s="13">
        <v>198</v>
      </c>
      <c r="P10" s="12">
        <v>0.01</v>
      </c>
      <c r="Q10" s="13">
        <v>227</v>
      </c>
      <c r="R10" s="12">
        <v>0.02</v>
      </c>
      <c r="S10" s="13">
        <v>213</v>
      </c>
      <c r="T10" s="12">
        <v>0.05</v>
      </c>
      <c r="U10" s="13">
        <v>197</v>
      </c>
    </row>
    <row r="11" spans="1:21" x14ac:dyDescent="0.25">
      <c r="A11" t="s">
        <v>37</v>
      </c>
      <c r="B11" s="12">
        <v>0.02</v>
      </c>
      <c r="C11" s="13">
        <v>333</v>
      </c>
      <c r="D11" s="12">
        <v>0.02</v>
      </c>
      <c r="E11" s="13">
        <v>567</v>
      </c>
      <c r="F11" s="12">
        <v>0.01</v>
      </c>
      <c r="G11" s="13">
        <v>532</v>
      </c>
      <c r="H11" s="12">
        <v>0.01</v>
      </c>
      <c r="I11" s="13">
        <v>672</v>
      </c>
      <c r="J11" s="12">
        <v>0</v>
      </c>
      <c r="K11" s="13">
        <v>442</v>
      </c>
      <c r="L11" s="12">
        <v>0</v>
      </c>
      <c r="M11" s="13">
        <v>417</v>
      </c>
      <c r="N11" s="12">
        <v>0</v>
      </c>
      <c r="O11" s="13">
        <v>440</v>
      </c>
      <c r="P11" s="12">
        <v>0.01</v>
      </c>
      <c r="Q11" s="13">
        <v>470</v>
      </c>
      <c r="R11" s="12">
        <v>0.04</v>
      </c>
      <c r="S11" s="13">
        <v>500</v>
      </c>
      <c r="T11" s="12">
        <v>0.04</v>
      </c>
      <c r="U11" s="13">
        <v>534</v>
      </c>
    </row>
    <row r="12" spans="1:21" ht="15.75" thickBot="1" x14ac:dyDescent="0.3">
      <c r="A12" s="6" t="s">
        <v>42</v>
      </c>
      <c r="B12" s="10">
        <v>0</v>
      </c>
      <c r="C12" s="11">
        <v>11</v>
      </c>
      <c r="D12" s="10">
        <v>0.02</v>
      </c>
      <c r="E12" s="11">
        <v>11</v>
      </c>
      <c r="F12" s="10">
        <v>0.01</v>
      </c>
      <c r="G12" s="11">
        <v>20</v>
      </c>
      <c r="H12" s="11" t="s">
        <v>6</v>
      </c>
      <c r="I12" s="11" t="s">
        <v>6</v>
      </c>
      <c r="J12" s="10">
        <v>0</v>
      </c>
      <c r="K12" s="11">
        <v>11</v>
      </c>
      <c r="L12" s="10">
        <v>0</v>
      </c>
      <c r="M12" s="11">
        <v>10</v>
      </c>
      <c r="N12" s="10">
        <v>0.03</v>
      </c>
      <c r="O12" s="11">
        <v>16</v>
      </c>
      <c r="P12" s="10">
        <v>0.03</v>
      </c>
      <c r="Q12" s="11">
        <v>16</v>
      </c>
      <c r="R12" s="10">
        <v>0.09</v>
      </c>
      <c r="S12" s="11">
        <v>13</v>
      </c>
      <c r="T12" s="10">
        <v>0.02</v>
      </c>
      <c r="U12" s="11">
        <v>22</v>
      </c>
    </row>
  </sheetData>
  <sortState ref="A5:U12">
    <sortCondition ref="A1"/>
  </sortState>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8.7109375" bestFit="1" customWidth="1"/>
    <col min="2" max="21" width="5" bestFit="1" customWidth="1"/>
  </cols>
  <sheetData>
    <row r="1" spans="1:21" x14ac:dyDescent="0.25">
      <c r="A1" s="2" t="str">
        <f>HYPERLINK("#uFremskrivningsgrupper!a1","Tilbage til Fremskrivnings grupper")</f>
        <v>Tilbage til Fremskrivnings grupper</v>
      </c>
    </row>
    <row r="2" spans="1:21" ht="15.75" thickBot="1" x14ac:dyDescent="0.3">
      <c r="A2" s="1" t="s">
        <v>63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0.08</v>
      </c>
      <c r="C5" s="13">
        <v>459</v>
      </c>
      <c r="D5" s="12">
        <v>0.11</v>
      </c>
      <c r="E5" s="13">
        <v>531</v>
      </c>
      <c r="F5" s="12">
        <v>0.11</v>
      </c>
      <c r="G5" s="13">
        <v>504</v>
      </c>
      <c r="H5" s="12">
        <v>0.08</v>
      </c>
      <c r="I5" s="13">
        <v>452</v>
      </c>
      <c r="J5" s="12">
        <v>0.08</v>
      </c>
      <c r="K5" s="13">
        <v>456</v>
      </c>
      <c r="L5" s="12">
        <v>0.04</v>
      </c>
      <c r="M5" s="13">
        <v>487</v>
      </c>
      <c r="N5" s="12">
        <v>0.05</v>
      </c>
      <c r="O5" s="13">
        <v>400</v>
      </c>
      <c r="P5" s="12">
        <v>0.08</v>
      </c>
      <c r="Q5" s="13">
        <v>449</v>
      </c>
      <c r="R5" s="12">
        <v>0.15</v>
      </c>
      <c r="S5" s="13">
        <v>389</v>
      </c>
      <c r="T5" s="12">
        <v>0.2</v>
      </c>
      <c r="U5" s="13">
        <v>346</v>
      </c>
    </row>
    <row r="6" spans="1:21" x14ac:dyDescent="0.25">
      <c r="A6" t="s">
        <v>33</v>
      </c>
      <c r="B6" s="12">
        <v>0.06</v>
      </c>
      <c r="C6" s="13">
        <v>625</v>
      </c>
      <c r="D6" s="12">
        <v>7.0000000000000007E-2</v>
      </c>
      <c r="E6" s="13">
        <v>610</v>
      </c>
      <c r="F6" s="12">
        <v>7.0000000000000007E-2</v>
      </c>
      <c r="G6" s="13">
        <v>606</v>
      </c>
      <c r="H6" s="12">
        <v>0.06</v>
      </c>
      <c r="I6" s="13">
        <v>600</v>
      </c>
      <c r="J6" s="12">
        <v>0.04</v>
      </c>
      <c r="K6" s="13">
        <v>591</v>
      </c>
      <c r="L6" s="12">
        <v>0.02</v>
      </c>
      <c r="M6" s="13">
        <v>566</v>
      </c>
      <c r="N6" s="12">
        <v>0.03</v>
      </c>
      <c r="O6" s="13">
        <v>498</v>
      </c>
      <c r="P6" s="12">
        <v>0.06</v>
      </c>
      <c r="Q6" s="13">
        <v>573</v>
      </c>
      <c r="R6" s="12">
        <v>0.13</v>
      </c>
      <c r="S6" s="13">
        <v>455</v>
      </c>
      <c r="T6" s="12">
        <v>0.13</v>
      </c>
      <c r="U6" s="13">
        <v>403</v>
      </c>
    </row>
    <row r="7" spans="1:21" x14ac:dyDescent="0.25">
      <c r="A7" t="s">
        <v>34</v>
      </c>
      <c r="B7" s="12">
        <v>7.0000000000000007E-2</v>
      </c>
      <c r="C7" s="13">
        <v>584</v>
      </c>
      <c r="D7" s="12">
        <v>0.09</v>
      </c>
      <c r="E7" s="13">
        <v>583</v>
      </c>
      <c r="F7" s="12">
        <v>0.08</v>
      </c>
      <c r="G7" s="13">
        <v>569</v>
      </c>
      <c r="H7" s="12">
        <v>0.06</v>
      </c>
      <c r="I7" s="13">
        <v>560</v>
      </c>
      <c r="J7" s="12">
        <v>0.05</v>
      </c>
      <c r="K7" s="13">
        <v>518</v>
      </c>
      <c r="L7" s="12">
        <v>0.02</v>
      </c>
      <c r="M7" s="13">
        <v>443</v>
      </c>
      <c r="N7" s="12">
        <v>0.05</v>
      </c>
      <c r="O7" s="13">
        <v>407</v>
      </c>
      <c r="P7" s="12">
        <v>7.0000000000000007E-2</v>
      </c>
      <c r="Q7" s="13">
        <v>454</v>
      </c>
      <c r="R7" s="12">
        <v>0.11</v>
      </c>
      <c r="S7" s="13">
        <v>387</v>
      </c>
      <c r="T7" s="12">
        <v>0.13</v>
      </c>
      <c r="U7" s="13">
        <v>341</v>
      </c>
    </row>
    <row r="8" spans="1:21" x14ac:dyDescent="0.25">
      <c r="A8" t="s">
        <v>35</v>
      </c>
      <c r="B8" s="12">
        <v>0.04</v>
      </c>
      <c r="C8" s="13">
        <v>1665</v>
      </c>
      <c r="D8" s="12">
        <v>0.04</v>
      </c>
      <c r="E8" s="13">
        <v>1383</v>
      </c>
      <c r="F8" s="12">
        <v>0.04</v>
      </c>
      <c r="G8" s="13">
        <v>1416</v>
      </c>
      <c r="H8" s="12">
        <v>0.04</v>
      </c>
      <c r="I8" s="13">
        <v>1393</v>
      </c>
      <c r="J8" s="12">
        <v>0.03</v>
      </c>
      <c r="K8" s="13">
        <v>1442</v>
      </c>
      <c r="L8" s="12">
        <v>0.02</v>
      </c>
      <c r="M8" s="13">
        <v>1417</v>
      </c>
      <c r="N8" s="12">
        <v>0.02</v>
      </c>
      <c r="O8" s="13">
        <v>1362</v>
      </c>
      <c r="P8" s="12">
        <v>0.04</v>
      </c>
      <c r="Q8" s="13">
        <v>1443</v>
      </c>
      <c r="R8" s="12">
        <v>7.0000000000000007E-2</v>
      </c>
      <c r="S8" s="13">
        <v>1405</v>
      </c>
      <c r="T8" s="12">
        <v>0.06</v>
      </c>
      <c r="U8" s="13">
        <v>1035</v>
      </c>
    </row>
    <row r="9" spans="1:21" x14ac:dyDescent="0.25">
      <c r="A9" t="s">
        <v>36</v>
      </c>
      <c r="B9" s="12">
        <v>0.11</v>
      </c>
      <c r="C9" s="13">
        <v>422</v>
      </c>
      <c r="D9" s="12">
        <v>0.11</v>
      </c>
      <c r="E9" s="13">
        <v>491</v>
      </c>
      <c r="F9" s="12">
        <v>0.1</v>
      </c>
      <c r="G9" s="13">
        <v>462</v>
      </c>
      <c r="H9" s="12">
        <v>0.09</v>
      </c>
      <c r="I9" s="13">
        <v>452</v>
      </c>
      <c r="J9" s="12">
        <v>7.0000000000000007E-2</v>
      </c>
      <c r="K9" s="13">
        <v>424</v>
      </c>
      <c r="L9" s="12">
        <v>0.04</v>
      </c>
      <c r="M9" s="13">
        <v>366</v>
      </c>
      <c r="N9" s="12">
        <v>0.05</v>
      </c>
      <c r="O9" s="13">
        <v>323</v>
      </c>
      <c r="P9" s="12">
        <v>0.08</v>
      </c>
      <c r="Q9" s="13">
        <v>348</v>
      </c>
      <c r="R9" s="12">
        <v>0.11</v>
      </c>
      <c r="S9" s="13">
        <v>326</v>
      </c>
      <c r="T9" s="12">
        <v>0.13</v>
      </c>
      <c r="U9" s="13">
        <v>325</v>
      </c>
    </row>
    <row r="10" spans="1:21" ht="15.75" thickBot="1" x14ac:dyDescent="0.3">
      <c r="A10" s="6" t="s">
        <v>37</v>
      </c>
      <c r="B10" s="10">
        <v>0.08</v>
      </c>
      <c r="C10" s="11">
        <v>1182</v>
      </c>
      <c r="D10" s="10">
        <v>0.08</v>
      </c>
      <c r="E10" s="11">
        <v>1243</v>
      </c>
      <c r="F10" s="10">
        <v>0.08</v>
      </c>
      <c r="G10" s="11">
        <v>1257</v>
      </c>
      <c r="H10" s="10">
        <v>0.06</v>
      </c>
      <c r="I10" s="11">
        <v>1204</v>
      </c>
      <c r="J10" s="10">
        <v>0.05</v>
      </c>
      <c r="K10" s="11">
        <v>1234</v>
      </c>
      <c r="L10" s="10">
        <v>0.02</v>
      </c>
      <c r="M10" s="11">
        <v>1090</v>
      </c>
      <c r="N10" s="10">
        <v>0.03</v>
      </c>
      <c r="O10" s="11">
        <v>1005</v>
      </c>
      <c r="P10" s="10">
        <v>0.06</v>
      </c>
      <c r="Q10" s="11">
        <v>1050</v>
      </c>
      <c r="R10" s="10">
        <v>0.1</v>
      </c>
      <c r="S10" s="11">
        <v>983</v>
      </c>
      <c r="T10" s="10">
        <v>0.11</v>
      </c>
      <c r="U10" s="11">
        <v>837</v>
      </c>
    </row>
  </sheetData>
  <sortState ref="A5:U10">
    <sortCondition ref="A1"/>
  </sortState>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12</v>
      </c>
      <c r="B5" s="13"/>
      <c r="C5" s="13"/>
      <c r="D5" s="13"/>
      <c r="E5" s="13"/>
      <c r="F5" s="12">
        <v>0.11</v>
      </c>
      <c r="G5" s="13">
        <v>49</v>
      </c>
      <c r="H5" s="12">
        <v>0.1</v>
      </c>
      <c r="I5" s="13">
        <v>46</v>
      </c>
      <c r="J5" s="12">
        <v>0.11</v>
      </c>
      <c r="K5" s="13">
        <v>48</v>
      </c>
      <c r="L5" s="12">
        <v>0.06</v>
      </c>
      <c r="M5" s="13">
        <v>57</v>
      </c>
      <c r="N5" s="12">
        <v>0.08</v>
      </c>
      <c r="O5" s="13">
        <v>49</v>
      </c>
      <c r="P5" s="12">
        <v>0.1</v>
      </c>
      <c r="Q5" s="13">
        <v>42</v>
      </c>
      <c r="R5" s="12">
        <v>0.19</v>
      </c>
      <c r="S5" s="13">
        <v>35</v>
      </c>
      <c r="T5" s="12">
        <v>0.24</v>
      </c>
      <c r="U5" s="13">
        <v>50</v>
      </c>
    </row>
    <row r="6" spans="1:21" x14ac:dyDescent="0.25">
      <c r="A6" t="s">
        <v>31</v>
      </c>
      <c r="B6" s="12">
        <v>0.04</v>
      </c>
      <c r="C6" s="13">
        <v>411</v>
      </c>
      <c r="D6" s="12">
        <v>0.05</v>
      </c>
      <c r="E6" s="13">
        <v>450</v>
      </c>
      <c r="F6" s="12">
        <v>0.05</v>
      </c>
      <c r="G6" s="13">
        <v>463</v>
      </c>
      <c r="H6" s="12">
        <v>0.06</v>
      </c>
      <c r="I6" s="13">
        <v>439</v>
      </c>
      <c r="J6" s="12">
        <v>0.05</v>
      </c>
      <c r="K6" s="13">
        <v>418</v>
      </c>
      <c r="L6" s="12">
        <v>0.03</v>
      </c>
      <c r="M6" s="13">
        <v>411</v>
      </c>
      <c r="N6" s="12">
        <v>0.04</v>
      </c>
      <c r="O6" s="13">
        <v>320</v>
      </c>
      <c r="P6" s="12">
        <v>0.06</v>
      </c>
      <c r="Q6" s="13">
        <v>323</v>
      </c>
      <c r="R6" s="12">
        <v>0.12</v>
      </c>
      <c r="S6" s="13">
        <v>359</v>
      </c>
      <c r="T6" s="12">
        <v>0.12</v>
      </c>
      <c r="U6" s="13">
        <v>260</v>
      </c>
    </row>
    <row r="7" spans="1:21" x14ac:dyDescent="0.25">
      <c r="A7" t="s">
        <v>32</v>
      </c>
      <c r="B7" s="12">
        <v>0.05</v>
      </c>
      <c r="C7" s="13">
        <v>128</v>
      </c>
      <c r="D7" s="12">
        <v>0.05</v>
      </c>
      <c r="E7" s="13">
        <v>169</v>
      </c>
      <c r="F7" s="12">
        <v>0.03</v>
      </c>
      <c r="G7" s="13">
        <v>165</v>
      </c>
      <c r="H7" s="12">
        <v>0.06</v>
      </c>
      <c r="I7" s="13">
        <v>174</v>
      </c>
      <c r="J7" s="12">
        <v>0.03</v>
      </c>
      <c r="K7" s="13">
        <v>183</v>
      </c>
      <c r="L7" s="12">
        <v>0.02</v>
      </c>
      <c r="M7" s="13">
        <v>159</v>
      </c>
      <c r="N7" s="12">
        <v>0.02</v>
      </c>
      <c r="O7" s="13">
        <v>181</v>
      </c>
      <c r="P7" s="12">
        <v>0.04</v>
      </c>
      <c r="Q7" s="13">
        <v>175</v>
      </c>
      <c r="R7" s="12">
        <v>0.05</v>
      </c>
      <c r="S7" s="13">
        <v>181</v>
      </c>
      <c r="T7" s="12">
        <v>0.08</v>
      </c>
      <c r="U7" s="13">
        <v>174</v>
      </c>
    </row>
    <row r="8" spans="1:21" x14ac:dyDescent="0.25">
      <c r="A8" t="s">
        <v>33</v>
      </c>
      <c r="B8" s="12">
        <v>0.03</v>
      </c>
      <c r="C8" s="13">
        <v>300</v>
      </c>
      <c r="D8" s="12">
        <v>0.03</v>
      </c>
      <c r="E8" s="13">
        <v>321</v>
      </c>
      <c r="F8" s="12">
        <v>0.05</v>
      </c>
      <c r="G8" s="13">
        <v>301</v>
      </c>
      <c r="H8" s="12">
        <v>0.04</v>
      </c>
      <c r="I8" s="13">
        <v>283</v>
      </c>
      <c r="J8" s="12">
        <v>0.03</v>
      </c>
      <c r="K8" s="13">
        <v>312</v>
      </c>
      <c r="L8" s="12">
        <v>0.02</v>
      </c>
      <c r="M8" s="13">
        <v>294</v>
      </c>
      <c r="N8" s="12">
        <v>0.03</v>
      </c>
      <c r="O8" s="13">
        <v>270</v>
      </c>
      <c r="P8" s="12">
        <v>0.05</v>
      </c>
      <c r="Q8" s="13">
        <v>261</v>
      </c>
      <c r="R8" s="12">
        <v>0.11</v>
      </c>
      <c r="S8" s="13">
        <v>221</v>
      </c>
      <c r="T8" s="12">
        <v>0.13</v>
      </c>
      <c r="U8" s="13">
        <v>164</v>
      </c>
    </row>
    <row r="9" spans="1:21" x14ac:dyDescent="0.25">
      <c r="A9" t="s">
        <v>34</v>
      </c>
      <c r="B9" s="12">
        <v>0.03</v>
      </c>
      <c r="C9" s="13">
        <v>211</v>
      </c>
      <c r="D9" s="12">
        <v>0.04</v>
      </c>
      <c r="E9" s="13">
        <v>250</v>
      </c>
      <c r="F9" s="12">
        <v>0.04</v>
      </c>
      <c r="G9" s="13">
        <v>218</v>
      </c>
      <c r="H9" s="12">
        <v>0.04</v>
      </c>
      <c r="I9" s="13">
        <v>242</v>
      </c>
      <c r="J9" s="12">
        <v>0.03</v>
      </c>
      <c r="K9" s="13">
        <v>272</v>
      </c>
      <c r="L9" s="12">
        <v>0.02</v>
      </c>
      <c r="M9" s="13">
        <v>240</v>
      </c>
      <c r="N9" s="12">
        <v>0.02</v>
      </c>
      <c r="O9" s="13">
        <v>215</v>
      </c>
      <c r="P9" s="12">
        <v>0.04</v>
      </c>
      <c r="Q9" s="13">
        <v>208</v>
      </c>
      <c r="R9" s="12">
        <v>7.0000000000000007E-2</v>
      </c>
      <c r="S9" s="13">
        <v>194</v>
      </c>
      <c r="T9" s="12">
        <v>0.13</v>
      </c>
      <c r="U9" s="13">
        <v>175</v>
      </c>
    </row>
    <row r="10" spans="1:21" x14ac:dyDescent="0.25">
      <c r="A10" t="s">
        <v>35</v>
      </c>
      <c r="B10" s="12">
        <v>0.03</v>
      </c>
      <c r="C10" s="13">
        <v>588</v>
      </c>
      <c r="D10" s="12">
        <v>0.03</v>
      </c>
      <c r="E10" s="13">
        <v>680</v>
      </c>
      <c r="F10" s="12">
        <v>0.04</v>
      </c>
      <c r="G10" s="13">
        <v>635</v>
      </c>
      <c r="H10" s="12">
        <v>0.03</v>
      </c>
      <c r="I10" s="13">
        <v>601</v>
      </c>
      <c r="J10" s="12">
        <v>0.02</v>
      </c>
      <c r="K10" s="13">
        <v>626</v>
      </c>
      <c r="L10" s="12">
        <v>0.01</v>
      </c>
      <c r="M10" s="13">
        <v>645</v>
      </c>
      <c r="N10" s="12">
        <v>0.02</v>
      </c>
      <c r="O10" s="13">
        <v>671</v>
      </c>
      <c r="P10" s="12">
        <v>0.04</v>
      </c>
      <c r="Q10" s="13">
        <v>564</v>
      </c>
      <c r="R10" s="12">
        <v>0.08</v>
      </c>
      <c r="S10" s="13">
        <v>594</v>
      </c>
      <c r="T10" s="12">
        <v>0.09</v>
      </c>
      <c r="U10" s="13">
        <v>463</v>
      </c>
    </row>
    <row r="11" spans="1:21" x14ac:dyDescent="0.25">
      <c r="A11" t="s">
        <v>36</v>
      </c>
      <c r="B11" s="12">
        <v>0.05</v>
      </c>
      <c r="C11" s="13">
        <v>291</v>
      </c>
      <c r="D11" s="12">
        <v>0.06</v>
      </c>
      <c r="E11" s="13">
        <v>336</v>
      </c>
      <c r="F11" s="12">
        <v>0.06</v>
      </c>
      <c r="G11" s="13">
        <v>313</v>
      </c>
      <c r="H11" s="12">
        <v>7.0000000000000007E-2</v>
      </c>
      <c r="I11" s="13">
        <v>313</v>
      </c>
      <c r="J11" s="12">
        <v>7.0000000000000007E-2</v>
      </c>
      <c r="K11" s="13">
        <v>317</v>
      </c>
      <c r="L11" s="12">
        <v>0.05</v>
      </c>
      <c r="M11" s="13">
        <v>314</v>
      </c>
      <c r="N11" s="12">
        <v>0.06</v>
      </c>
      <c r="O11" s="13">
        <v>269</v>
      </c>
      <c r="P11" s="12">
        <v>0.1</v>
      </c>
      <c r="Q11" s="13">
        <v>272</v>
      </c>
      <c r="R11" s="12">
        <v>0.13</v>
      </c>
      <c r="S11" s="13">
        <v>282</v>
      </c>
      <c r="T11" s="12">
        <v>0.19</v>
      </c>
      <c r="U11" s="13">
        <v>180</v>
      </c>
    </row>
    <row r="12" spans="1:21" ht="15.75" thickBot="1" x14ac:dyDescent="0.3">
      <c r="A12" s="6" t="s">
        <v>37</v>
      </c>
      <c r="B12" s="10">
        <v>0.04</v>
      </c>
      <c r="C12" s="11">
        <v>655</v>
      </c>
      <c r="D12" s="10">
        <v>0.05</v>
      </c>
      <c r="E12" s="11">
        <v>628</v>
      </c>
      <c r="F12" s="10">
        <v>0.05</v>
      </c>
      <c r="G12" s="11">
        <v>643</v>
      </c>
      <c r="H12" s="10">
        <v>0.04</v>
      </c>
      <c r="I12" s="11">
        <v>653</v>
      </c>
      <c r="J12" s="10">
        <v>0.03</v>
      </c>
      <c r="K12" s="11">
        <v>659</v>
      </c>
      <c r="L12" s="10">
        <v>0.02</v>
      </c>
      <c r="M12" s="11">
        <v>678</v>
      </c>
      <c r="N12" s="10">
        <v>0.04</v>
      </c>
      <c r="O12" s="11">
        <v>597</v>
      </c>
      <c r="P12" s="10">
        <v>0.05</v>
      </c>
      <c r="Q12" s="11">
        <v>565</v>
      </c>
      <c r="R12" s="10">
        <v>0.1</v>
      </c>
      <c r="S12" s="11">
        <v>586</v>
      </c>
      <c r="T12" s="10">
        <v>0.12</v>
      </c>
      <c r="U12" s="11">
        <v>536</v>
      </c>
    </row>
  </sheetData>
  <sortState ref="A5:U12">
    <sortCondition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workbookViewId="0"/>
  </sheetViews>
  <sheetFormatPr defaultRowHeight="15" x14ac:dyDescent="0.25"/>
  <cols>
    <col min="1" max="1" width="31.7109375" bestFit="1" customWidth="1"/>
    <col min="2" max="2" width="12.7109375" bestFit="1" customWidth="1"/>
    <col min="3" max="3" width="5" bestFit="1" customWidth="1"/>
    <col min="4" max="4" width="4" bestFit="1" customWidth="1"/>
    <col min="5" max="5" width="5" bestFit="1" customWidth="1"/>
    <col min="6" max="6" width="4" bestFit="1" customWidth="1"/>
    <col min="7" max="7" width="5" bestFit="1" customWidth="1"/>
    <col min="8" max="8" width="4" bestFit="1" customWidth="1"/>
    <col min="9" max="9" width="5" bestFit="1" customWidth="1"/>
    <col min="10" max="10" width="4" bestFit="1" customWidth="1"/>
    <col min="11" max="11" width="5" bestFit="1" customWidth="1"/>
    <col min="12" max="12" width="4" bestFit="1" customWidth="1"/>
    <col min="13" max="13" width="5" bestFit="1" customWidth="1"/>
    <col min="14" max="14" width="4" bestFit="1" customWidth="1"/>
    <col min="15" max="15" width="5" bestFit="1" customWidth="1"/>
    <col min="16" max="16" width="4" bestFit="1" customWidth="1"/>
    <col min="17" max="17" width="5" bestFit="1" customWidth="1"/>
    <col min="18" max="18" width="4" bestFit="1" customWidth="1"/>
    <col min="19" max="19" width="5" bestFit="1" customWidth="1"/>
    <col min="20" max="20" width="4" bestFit="1" customWidth="1"/>
    <col min="21" max="21" width="5" bestFit="1" customWidth="1"/>
    <col min="22" max="22" width="4" bestFit="1" customWidth="1"/>
  </cols>
  <sheetData>
    <row r="1" spans="1:22" x14ac:dyDescent="0.25">
      <c r="A1" s="2" t="str">
        <f>HYPERLINK("#uFremskrivningsgrupper!a1","Tilbage til Fremskrivnings grupper")</f>
        <v>Tilbage til Fremskrivnings grupper</v>
      </c>
    </row>
    <row r="2" spans="1:22" ht="15.75" thickBot="1" x14ac:dyDescent="0.3">
      <c r="A2" s="1" t="s">
        <v>84</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t="s">
        <v>424</v>
      </c>
      <c r="B5" s="17" t="str">
        <f>HYPERLINK("#u61406200i!a1","Hoved institution")</f>
        <v>Hoved institution</v>
      </c>
      <c r="C5" s="12">
        <v>0.13</v>
      </c>
      <c r="D5" s="13">
        <v>33</v>
      </c>
      <c r="E5" s="12">
        <v>0.18</v>
      </c>
      <c r="F5" s="13">
        <v>65</v>
      </c>
      <c r="G5" s="12">
        <v>0.2</v>
      </c>
      <c r="H5" s="13">
        <v>61</v>
      </c>
      <c r="I5" s="12">
        <v>0.16</v>
      </c>
      <c r="J5" s="13">
        <v>88</v>
      </c>
      <c r="K5" s="12">
        <v>0.1</v>
      </c>
      <c r="L5" s="13">
        <v>64</v>
      </c>
      <c r="M5" s="12">
        <v>0.11</v>
      </c>
      <c r="N5" s="13">
        <v>73</v>
      </c>
      <c r="O5" s="12">
        <v>0.12</v>
      </c>
      <c r="P5" s="13">
        <v>52</v>
      </c>
      <c r="Q5" s="12">
        <v>0.14000000000000001</v>
      </c>
      <c r="R5" s="13">
        <v>76</v>
      </c>
      <c r="S5" s="12">
        <v>0.21</v>
      </c>
      <c r="T5" s="13">
        <v>76</v>
      </c>
      <c r="U5" s="12">
        <v>0.26</v>
      </c>
      <c r="V5" s="13">
        <v>66</v>
      </c>
    </row>
    <row r="6" spans="1:22" x14ac:dyDescent="0.25">
      <c r="A6" t="s">
        <v>425</v>
      </c>
      <c r="B6" s="17" t="str">
        <f>HYPERLINK("#u71506000i!a1","Hoved institution")</f>
        <v>Hoved institution</v>
      </c>
      <c r="C6" s="13" t="s">
        <v>6</v>
      </c>
      <c r="D6" s="13" t="s">
        <v>6</v>
      </c>
      <c r="E6" s="13" t="s">
        <v>6</v>
      </c>
      <c r="F6" s="13" t="s">
        <v>6</v>
      </c>
      <c r="G6" s="13" t="s">
        <v>6</v>
      </c>
      <c r="H6" s="13" t="s">
        <v>6</v>
      </c>
      <c r="I6" s="13"/>
      <c r="J6" s="13"/>
      <c r="K6" s="13" t="s">
        <v>6</v>
      </c>
      <c r="L6" s="13" t="s">
        <v>6</v>
      </c>
      <c r="M6" s="13"/>
      <c r="N6" s="13"/>
      <c r="O6" s="13"/>
      <c r="P6" s="13"/>
      <c r="Q6" s="13"/>
      <c r="R6" s="13"/>
      <c r="S6" s="13"/>
      <c r="T6" s="13"/>
      <c r="U6" s="13"/>
      <c r="V6" s="13"/>
    </row>
    <row r="7" spans="1:22" ht="15.75" thickBot="1" x14ac:dyDescent="0.3">
      <c r="A7" s="6" t="s">
        <v>426</v>
      </c>
      <c r="B7" s="9" t="str">
        <f>HYPERLINK("#u71556200i!a1","Hoved institution")</f>
        <v>Hoved institution</v>
      </c>
      <c r="C7" s="10">
        <v>0.09</v>
      </c>
      <c r="D7" s="11">
        <v>224</v>
      </c>
      <c r="E7" s="10">
        <v>0.09</v>
      </c>
      <c r="F7" s="11">
        <v>273</v>
      </c>
      <c r="G7" s="10">
        <v>0.12</v>
      </c>
      <c r="H7" s="11">
        <v>293</v>
      </c>
      <c r="I7" s="10">
        <v>0.09</v>
      </c>
      <c r="J7" s="11">
        <v>353</v>
      </c>
      <c r="K7" s="10">
        <v>0.09</v>
      </c>
      <c r="L7" s="11">
        <v>283</v>
      </c>
      <c r="M7" s="10">
        <v>0.06</v>
      </c>
      <c r="N7" s="11">
        <v>390</v>
      </c>
      <c r="O7" s="10">
        <v>0.02</v>
      </c>
      <c r="P7" s="11">
        <v>397</v>
      </c>
      <c r="Q7" s="10">
        <v>0.06</v>
      </c>
      <c r="R7" s="11">
        <v>493</v>
      </c>
      <c r="S7" s="10">
        <v>0.1</v>
      </c>
      <c r="T7" s="11">
        <v>490</v>
      </c>
      <c r="U7" s="10">
        <v>0.11</v>
      </c>
      <c r="V7" s="11">
        <v>421</v>
      </c>
    </row>
  </sheetData>
  <sortState ref="A5:V7">
    <sortCondition ref="A1"/>
  </sortState>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workbookViewId="0"/>
  </sheetViews>
  <sheetFormatPr defaultRowHeight="15" x14ac:dyDescent="0.25"/>
  <cols>
    <col min="1" max="1" width="47.57031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29</v>
      </c>
      <c r="B5" s="12">
        <v>0.13</v>
      </c>
      <c r="C5" s="13">
        <v>16</v>
      </c>
      <c r="D5" s="13" t="s">
        <v>6</v>
      </c>
      <c r="E5" s="13" t="s">
        <v>6</v>
      </c>
      <c r="F5" s="13" t="s">
        <v>6</v>
      </c>
      <c r="G5" s="13" t="s">
        <v>6</v>
      </c>
      <c r="H5" s="12">
        <v>0</v>
      </c>
      <c r="I5" s="13">
        <v>26</v>
      </c>
      <c r="J5" s="13" t="s">
        <v>6</v>
      </c>
      <c r="K5" s="13" t="s">
        <v>6</v>
      </c>
      <c r="L5" s="13"/>
      <c r="M5" s="13"/>
      <c r="N5" s="13"/>
      <c r="O5" s="13"/>
      <c r="P5" s="13"/>
      <c r="Q5" s="13"/>
      <c r="R5" s="13"/>
      <c r="S5" s="13"/>
      <c r="T5" s="13"/>
      <c r="U5" s="13"/>
    </row>
    <row r="6" spans="1:21" x14ac:dyDescent="0.25">
      <c r="A6" t="s">
        <v>39</v>
      </c>
      <c r="B6" s="12">
        <v>0.01</v>
      </c>
      <c r="C6" s="13">
        <v>119</v>
      </c>
      <c r="D6" s="12">
        <v>0.01</v>
      </c>
      <c r="E6" s="13">
        <v>150</v>
      </c>
      <c r="F6" s="12">
        <v>0</v>
      </c>
      <c r="G6" s="13">
        <v>112</v>
      </c>
      <c r="H6" s="12">
        <v>0.01</v>
      </c>
      <c r="I6" s="13">
        <v>183</v>
      </c>
      <c r="J6" s="12">
        <v>0</v>
      </c>
      <c r="K6" s="13">
        <v>118</v>
      </c>
      <c r="L6" s="12">
        <v>0</v>
      </c>
      <c r="M6" s="13">
        <v>122</v>
      </c>
      <c r="N6" s="12">
        <v>0</v>
      </c>
      <c r="O6" s="13">
        <v>129</v>
      </c>
      <c r="P6" s="12">
        <v>0.01</v>
      </c>
      <c r="Q6" s="13">
        <v>169</v>
      </c>
      <c r="R6" s="12">
        <v>0</v>
      </c>
      <c r="S6" s="13">
        <v>217</v>
      </c>
      <c r="T6" s="12">
        <v>0</v>
      </c>
      <c r="U6" s="13">
        <v>214</v>
      </c>
    </row>
    <row r="7" spans="1:21" ht="15.75" thickBot="1" x14ac:dyDescent="0.3">
      <c r="A7" s="6" t="s">
        <v>42</v>
      </c>
      <c r="B7" s="11" t="s">
        <v>6</v>
      </c>
      <c r="C7" s="11" t="s">
        <v>6</v>
      </c>
      <c r="D7" s="10">
        <v>0.01</v>
      </c>
      <c r="E7" s="11">
        <v>18</v>
      </c>
      <c r="F7" s="10">
        <v>0</v>
      </c>
      <c r="G7" s="11">
        <v>39</v>
      </c>
      <c r="H7" s="10">
        <v>0.01</v>
      </c>
      <c r="I7" s="11">
        <v>23</v>
      </c>
      <c r="J7" s="11"/>
      <c r="K7" s="11"/>
      <c r="L7" s="11"/>
      <c r="M7" s="11"/>
      <c r="N7" s="11"/>
      <c r="O7" s="11"/>
      <c r="P7" s="11"/>
      <c r="Q7" s="11"/>
      <c r="R7" s="11"/>
      <c r="S7" s="11"/>
      <c r="T7" s="11"/>
      <c r="U7" s="11"/>
    </row>
  </sheetData>
  <sortState ref="A5:U7">
    <sortCondition ref="A1"/>
  </sortState>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60</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18</v>
      </c>
      <c r="B5" s="13"/>
      <c r="C5" s="13"/>
      <c r="D5" s="13"/>
      <c r="E5" s="13"/>
      <c r="F5" s="13"/>
      <c r="G5" s="13"/>
      <c r="H5" s="13"/>
      <c r="I5" s="13"/>
      <c r="J5" s="13"/>
      <c r="K5" s="13"/>
      <c r="L5" s="13"/>
      <c r="M5" s="13"/>
      <c r="N5" s="13" t="s">
        <v>6</v>
      </c>
      <c r="O5" s="13" t="s">
        <v>6</v>
      </c>
      <c r="P5" s="13" t="s">
        <v>6</v>
      </c>
      <c r="Q5" s="13" t="s">
        <v>6</v>
      </c>
      <c r="R5" s="13"/>
      <c r="S5" s="13"/>
      <c r="T5" s="13" t="s">
        <v>6</v>
      </c>
      <c r="U5" s="13" t="s">
        <v>6</v>
      </c>
    </row>
    <row r="6" spans="1:21" x14ac:dyDescent="0.25">
      <c r="A6" t="s">
        <v>19</v>
      </c>
      <c r="B6" s="13"/>
      <c r="C6" s="13"/>
      <c r="D6" s="13"/>
      <c r="E6" s="13"/>
      <c r="F6" s="13"/>
      <c r="G6" s="13"/>
      <c r="H6" s="13"/>
      <c r="I6" s="13"/>
      <c r="J6" s="13"/>
      <c r="K6" s="13"/>
      <c r="L6" s="13"/>
      <c r="M6" s="13"/>
      <c r="N6" s="13"/>
      <c r="O6" s="13"/>
      <c r="P6" s="12">
        <v>0.28000000000000003</v>
      </c>
      <c r="Q6" s="13">
        <v>46</v>
      </c>
      <c r="R6" s="12">
        <v>0.25</v>
      </c>
      <c r="S6" s="13">
        <v>45</v>
      </c>
      <c r="T6" s="12">
        <v>0.13</v>
      </c>
      <c r="U6" s="13">
        <v>32</v>
      </c>
    </row>
    <row r="7" spans="1:21" x14ac:dyDescent="0.25">
      <c r="A7" t="s">
        <v>20</v>
      </c>
      <c r="B7" s="13"/>
      <c r="C7" s="13"/>
      <c r="D7" s="13"/>
      <c r="E7" s="13"/>
      <c r="F7" s="13"/>
      <c r="G7" s="13"/>
      <c r="H7" s="13"/>
      <c r="I7" s="13"/>
      <c r="J7" s="13"/>
      <c r="K7" s="13"/>
      <c r="L7" s="13"/>
      <c r="M7" s="13"/>
      <c r="N7" s="13"/>
      <c r="O7" s="13"/>
      <c r="P7" s="13" t="s">
        <v>6</v>
      </c>
      <c r="Q7" s="13" t="s">
        <v>6</v>
      </c>
      <c r="R7" s="13" t="s">
        <v>6</v>
      </c>
      <c r="S7" s="13" t="s">
        <v>6</v>
      </c>
      <c r="T7" s="12">
        <v>0.18</v>
      </c>
      <c r="U7" s="13">
        <v>17</v>
      </c>
    </row>
    <row r="8" spans="1:21" x14ac:dyDescent="0.25">
      <c r="A8" t="s">
        <v>15</v>
      </c>
      <c r="B8" s="13"/>
      <c r="C8" s="13"/>
      <c r="D8" s="13"/>
      <c r="E8" s="13"/>
      <c r="F8" s="13"/>
      <c r="G8" s="13"/>
      <c r="H8" s="13"/>
      <c r="I8" s="13"/>
      <c r="J8" s="13" t="s">
        <v>6</v>
      </c>
      <c r="K8" s="13" t="s">
        <v>6</v>
      </c>
      <c r="L8" s="13"/>
      <c r="M8" s="13"/>
      <c r="N8" s="13" t="s">
        <v>6</v>
      </c>
      <c r="O8" s="13" t="s">
        <v>6</v>
      </c>
      <c r="P8" s="12">
        <v>0.43</v>
      </c>
      <c r="Q8" s="13">
        <v>12</v>
      </c>
      <c r="R8" s="13" t="s">
        <v>6</v>
      </c>
      <c r="S8" s="13" t="s">
        <v>6</v>
      </c>
      <c r="T8" s="13" t="s">
        <v>6</v>
      </c>
      <c r="U8" s="13" t="s">
        <v>6</v>
      </c>
    </row>
    <row r="9" spans="1:21" x14ac:dyDescent="0.25">
      <c r="A9" t="s">
        <v>22</v>
      </c>
      <c r="B9" s="13"/>
      <c r="C9" s="13"/>
      <c r="D9" s="13"/>
      <c r="E9" s="13"/>
      <c r="F9" s="13"/>
      <c r="G9" s="13"/>
      <c r="H9" s="13"/>
      <c r="I9" s="13"/>
      <c r="J9" s="13"/>
      <c r="K9" s="13"/>
      <c r="L9" s="13"/>
      <c r="M9" s="13"/>
      <c r="N9" s="13"/>
      <c r="O9" s="13"/>
      <c r="P9" s="12">
        <v>0.38</v>
      </c>
      <c r="Q9" s="13">
        <v>40</v>
      </c>
      <c r="R9" s="12">
        <v>0.21</v>
      </c>
      <c r="S9" s="13">
        <v>82</v>
      </c>
      <c r="T9" s="12">
        <v>0.18</v>
      </c>
      <c r="U9" s="13">
        <v>75</v>
      </c>
    </row>
    <row r="10" spans="1:21" x14ac:dyDescent="0.25">
      <c r="A10" t="s">
        <v>23</v>
      </c>
      <c r="B10" s="13" t="s">
        <v>6</v>
      </c>
      <c r="C10" s="13" t="s">
        <v>6</v>
      </c>
      <c r="D10" s="12">
        <v>0.06</v>
      </c>
      <c r="E10" s="13">
        <v>13</v>
      </c>
      <c r="F10" s="12">
        <v>0.08</v>
      </c>
      <c r="G10" s="13">
        <v>22</v>
      </c>
      <c r="H10" s="12">
        <v>0.01</v>
      </c>
      <c r="I10" s="13">
        <v>21</v>
      </c>
      <c r="J10" s="12">
        <v>0.01</v>
      </c>
      <c r="K10" s="13">
        <v>32</v>
      </c>
      <c r="L10" s="12">
        <v>0.01</v>
      </c>
      <c r="M10" s="13">
        <v>24</v>
      </c>
      <c r="N10" s="12">
        <v>0</v>
      </c>
      <c r="O10" s="13">
        <v>31</v>
      </c>
      <c r="P10" s="12">
        <v>0.12</v>
      </c>
      <c r="Q10" s="13">
        <v>26</v>
      </c>
      <c r="R10" s="12">
        <v>0.03</v>
      </c>
      <c r="S10" s="13">
        <v>35</v>
      </c>
      <c r="T10" s="12">
        <v>0.03</v>
      </c>
      <c r="U10" s="13">
        <v>28</v>
      </c>
    </row>
    <row r="11" spans="1:21" x14ac:dyDescent="0.25">
      <c r="A11" t="s">
        <v>26</v>
      </c>
      <c r="B11" s="13"/>
      <c r="C11" s="13"/>
      <c r="D11" s="13"/>
      <c r="E11" s="13"/>
      <c r="F11" s="13"/>
      <c r="G11" s="13"/>
      <c r="H11" s="13"/>
      <c r="I11" s="13"/>
      <c r="J11" s="13"/>
      <c r="K11" s="13"/>
      <c r="L11" s="12">
        <v>0.03</v>
      </c>
      <c r="M11" s="13">
        <v>281</v>
      </c>
      <c r="N11" s="12">
        <v>0.12</v>
      </c>
      <c r="O11" s="13">
        <v>242</v>
      </c>
      <c r="P11" s="12">
        <v>0.18</v>
      </c>
      <c r="Q11" s="13">
        <v>246</v>
      </c>
      <c r="R11" s="12">
        <v>0.17</v>
      </c>
      <c r="S11" s="13">
        <v>258</v>
      </c>
      <c r="T11" s="12">
        <v>0.1</v>
      </c>
      <c r="U11" s="13">
        <v>306</v>
      </c>
    </row>
    <row r="12" spans="1:21" x14ac:dyDescent="0.25">
      <c r="A12" t="s">
        <v>28</v>
      </c>
      <c r="B12" s="13" t="s">
        <v>6</v>
      </c>
      <c r="C12" s="13" t="s">
        <v>6</v>
      </c>
      <c r="D12" s="12">
        <v>0.18</v>
      </c>
      <c r="E12" s="13">
        <v>12</v>
      </c>
      <c r="F12" s="12">
        <v>0.08</v>
      </c>
      <c r="G12" s="13">
        <v>16</v>
      </c>
      <c r="H12" s="12">
        <v>0.01</v>
      </c>
      <c r="I12" s="13">
        <v>17</v>
      </c>
      <c r="J12" s="12">
        <v>0.09</v>
      </c>
      <c r="K12" s="13">
        <v>12</v>
      </c>
      <c r="L12" s="12">
        <v>0.02</v>
      </c>
      <c r="M12" s="13">
        <v>25</v>
      </c>
      <c r="N12" s="12">
        <v>0.01</v>
      </c>
      <c r="O12" s="13">
        <v>37</v>
      </c>
      <c r="P12" s="12">
        <v>0.12</v>
      </c>
      <c r="Q12" s="13">
        <v>40</v>
      </c>
      <c r="R12" s="12">
        <v>0.09</v>
      </c>
      <c r="S12" s="13">
        <v>33</v>
      </c>
      <c r="T12" s="12">
        <v>0</v>
      </c>
      <c r="U12" s="13">
        <v>28</v>
      </c>
    </row>
    <row r="13" spans="1:21" x14ac:dyDescent="0.25">
      <c r="A13" t="s">
        <v>30</v>
      </c>
      <c r="B13" s="13" t="s">
        <v>6</v>
      </c>
      <c r="C13" s="13" t="s">
        <v>6</v>
      </c>
      <c r="D13" s="12">
        <v>0.01</v>
      </c>
      <c r="E13" s="13">
        <v>20</v>
      </c>
      <c r="F13" s="12">
        <v>0.04</v>
      </c>
      <c r="G13" s="13">
        <v>37</v>
      </c>
      <c r="H13" s="12">
        <v>0.01</v>
      </c>
      <c r="I13" s="13">
        <v>51</v>
      </c>
      <c r="J13" s="12">
        <v>0.01</v>
      </c>
      <c r="K13" s="13">
        <v>13</v>
      </c>
      <c r="L13" s="12">
        <v>0</v>
      </c>
      <c r="M13" s="13">
        <v>37</v>
      </c>
      <c r="N13" s="12">
        <v>0.04</v>
      </c>
      <c r="O13" s="13">
        <v>44</v>
      </c>
      <c r="P13" s="12">
        <v>0.11</v>
      </c>
      <c r="Q13" s="13">
        <v>41</v>
      </c>
      <c r="R13" s="12">
        <v>7.0000000000000007E-2</v>
      </c>
      <c r="S13" s="13">
        <v>50</v>
      </c>
      <c r="T13" s="12">
        <v>0.03</v>
      </c>
      <c r="U13" s="13">
        <v>50</v>
      </c>
    </row>
    <row r="14" spans="1:21" x14ac:dyDescent="0.25">
      <c r="A14" t="s">
        <v>36</v>
      </c>
      <c r="B14" s="13"/>
      <c r="C14" s="13"/>
      <c r="D14" s="13"/>
      <c r="E14" s="13"/>
      <c r="F14" s="13"/>
      <c r="G14" s="13"/>
      <c r="H14" s="13"/>
      <c r="I14" s="13"/>
      <c r="J14" s="13"/>
      <c r="K14" s="13"/>
      <c r="L14" s="13"/>
      <c r="M14" s="13"/>
      <c r="N14" s="13"/>
      <c r="O14" s="13"/>
      <c r="P14" s="12">
        <v>0.23</v>
      </c>
      <c r="Q14" s="13">
        <v>84</v>
      </c>
      <c r="R14" s="12">
        <v>0.16</v>
      </c>
      <c r="S14" s="13">
        <v>109</v>
      </c>
      <c r="T14" s="12">
        <v>0.17</v>
      </c>
      <c r="U14" s="13">
        <v>69</v>
      </c>
    </row>
    <row r="15" spans="1:21" x14ac:dyDescent="0.25">
      <c r="A15" t="s">
        <v>37</v>
      </c>
      <c r="B15" s="12">
        <v>0.05</v>
      </c>
      <c r="C15" s="13">
        <v>108</v>
      </c>
      <c r="D15" s="12">
        <v>0.08</v>
      </c>
      <c r="E15" s="13">
        <v>205</v>
      </c>
      <c r="F15" s="12">
        <v>0.05</v>
      </c>
      <c r="G15" s="13">
        <v>257</v>
      </c>
      <c r="H15" s="12">
        <v>0.02</v>
      </c>
      <c r="I15" s="13">
        <v>217</v>
      </c>
      <c r="J15" s="12">
        <v>0.02</v>
      </c>
      <c r="K15" s="13">
        <v>226</v>
      </c>
      <c r="L15" s="12">
        <v>0.03</v>
      </c>
      <c r="M15" s="13">
        <v>238</v>
      </c>
      <c r="N15" s="12">
        <v>0</v>
      </c>
      <c r="O15" s="13">
        <v>63</v>
      </c>
      <c r="P15" s="12">
        <v>0.11</v>
      </c>
      <c r="Q15" s="13">
        <v>416</v>
      </c>
      <c r="R15" s="12">
        <v>0.12</v>
      </c>
      <c r="S15" s="13">
        <v>340</v>
      </c>
      <c r="T15" s="12">
        <v>7.0000000000000007E-2</v>
      </c>
      <c r="U15" s="13">
        <v>485</v>
      </c>
    </row>
    <row r="16" spans="1:21" x14ac:dyDescent="0.25">
      <c r="A16" t="s">
        <v>39</v>
      </c>
      <c r="B16" s="12">
        <v>0.09</v>
      </c>
      <c r="C16" s="13">
        <v>12</v>
      </c>
      <c r="D16" s="12">
        <v>0.16</v>
      </c>
      <c r="E16" s="13">
        <v>10</v>
      </c>
      <c r="F16" s="13" t="s">
        <v>6</v>
      </c>
      <c r="G16" s="13" t="s">
        <v>6</v>
      </c>
      <c r="H16" s="12">
        <v>0</v>
      </c>
      <c r="I16" s="13">
        <v>27</v>
      </c>
      <c r="J16" s="12">
        <v>0.01</v>
      </c>
      <c r="K16" s="13">
        <v>17</v>
      </c>
      <c r="L16" s="12">
        <v>0</v>
      </c>
      <c r="M16" s="13">
        <v>21</v>
      </c>
      <c r="N16" s="12">
        <v>0.04</v>
      </c>
      <c r="O16" s="13">
        <v>13</v>
      </c>
      <c r="P16" s="12">
        <v>0.05</v>
      </c>
      <c r="Q16" s="13">
        <v>15</v>
      </c>
      <c r="R16" s="12">
        <v>0.03</v>
      </c>
      <c r="S16" s="13">
        <v>18</v>
      </c>
      <c r="T16" s="12">
        <v>0.09</v>
      </c>
      <c r="U16" s="13">
        <v>12</v>
      </c>
    </row>
    <row r="17" spans="1:21" x14ac:dyDescent="0.25">
      <c r="A17" t="s">
        <v>41</v>
      </c>
      <c r="B17" s="13" t="s">
        <v>6</v>
      </c>
      <c r="C17" s="13" t="s">
        <v>6</v>
      </c>
      <c r="D17" s="12">
        <v>0.03</v>
      </c>
      <c r="E17" s="13">
        <v>15</v>
      </c>
      <c r="F17" s="12">
        <v>0.04</v>
      </c>
      <c r="G17" s="13">
        <v>26</v>
      </c>
      <c r="H17" s="12">
        <v>0.04</v>
      </c>
      <c r="I17" s="13">
        <v>38</v>
      </c>
      <c r="J17" s="12">
        <v>0.01</v>
      </c>
      <c r="K17" s="13">
        <v>13</v>
      </c>
      <c r="L17" s="12">
        <v>0.02</v>
      </c>
      <c r="M17" s="13">
        <v>35</v>
      </c>
      <c r="N17" s="12">
        <v>0.01</v>
      </c>
      <c r="O17" s="13">
        <v>21</v>
      </c>
      <c r="P17" s="13"/>
      <c r="Q17" s="13"/>
      <c r="R17" s="13"/>
      <c r="S17" s="13"/>
      <c r="T17" s="13"/>
      <c r="U17" s="13"/>
    </row>
    <row r="18" spans="1:21" x14ac:dyDescent="0.25">
      <c r="A18" s="14" t="s">
        <v>42</v>
      </c>
      <c r="B18" s="15">
        <v>0.1</v>
      </c>
      <c r="C18" s="16">
        <v>126</v>
      </c>
      <c r="D18" s="15">
        <v>0.09</v>
      </c>
      <c r="E18" s="16">
        <v>312</v>
      </c>
      <c r="F18" s="15">
        <v>0.05</v>
      </c>
      <c r="G18" s="16">
        <v>447</v>
      </c>
      <c r="H18" s="15">
        <v>0.02</v>
      </c>
      <c r="I18" s="16">
        <v>488</v>
      </c>
      <c r="J18" s="15">
        <v>0.03</v>
      </c>
      <c r="K18" s="16">
        <v>405</v>
      </c>
      <c r="L18" s="15">
        <v>0.02</v>
      </c>
      <c r="M18" s="16">
        <v>293</v>
      </c>
      <c r="N18" s="15">
        <v>0.1</v>
      </c>
      <c r="O18" s="16">
        <v>543</v>
      </c>
      <c r="P18" s="16" t="s">
        <v>6</v>
      </c>
      <c r="Q18" s="16" t="s">
        <v>6</v>
      </c>
      <c r="R18" s="16" t="s">
        <v>6</v>
      </c>
      <c r="S18" s="16" t="s">
        <v>6</v>
      </c>
      <c r="T18" s="16"/>
      <c r="U18" s="16"/>
    </row>
    <row r="19" spans="1:21" ht="15.75" thickBot="1" x14ac:dyDescent="0.3">
      <c r="A19" s="6" t="s">
        <v>5</v>
      </c>
      <c r="B19" s="11" t="s">
        <v>6</v>
      </c>
      <c r="C19" s="11" t="s">
        <v>6</v>
      </c>
      <c r="D19" s="10">
        <v>0.05</v>
      </c>
      <c r="E19" s="11">
        <v>25</v>
      </c>
      <c r="F19" s="10">
        <v>0.02</v>
      </c>
      <c r="G19" s="11">
        <v>48</v>
      </c>
      <c r="H19" s="10">
        <v>0.01</v>
      </c>
      <c r="I19" s="11">
        <v>50</v>
      </c>
      <c r="J19" s="10">
        <v>0.02</v>
      </c>
      <c r="K19" s="11">
        <v>23</v>
      </c>
      <c r="L19" s="10">
        <v>0.04</v>
      </c>
      <c r="M19" s="11">
        <v>49</v>
      </c>
      <c r="N19" s="10">
        <v>0.05</v>
      </c>
      <c r="O19" s="11">
        <v>71</v>
      </c>
      <c r="P19" s="10">
        <v>0.09</v>
      </c>
      <c r="Q19" s="11">
        <v>63</v>
      </c>
      <c r="R19" s="10">
        <v>0.04</v>
      </c>
      <c r="S19" s="11">
        <v>89</v>
      </c>
      <c r="T19" s="10">
        <v>0.04</v>
      </c>
      <c r="U19" s="11">
        <v>93</v>
      </c>
    </row>
  </sheetData>
  <sortState ref="A5:U19">
    <sortCondition ref="A1"/>
  </sortState>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3"/>
      <c r="Q5" s="13"/>
      <c r="R5" s="13"/>
      <c r="S5" s="13"/>
      <c r="T5" s="12">
        <v>0.11</v>
      </c>
      <c r="U5" s="13">
        <v>46</v>
      </c>
    </row>
    <row r="6" spans="1:21" x14ac:dyDescent="0.25">
      <c r="A6" t="s">
        <v>26</v>
      </c>
      <c r="B6" s="13"/>
      <c r="C6" s="13"/>
      <c r="D6" s="13"/>
      <c r="E6" s="13"/>
      <c r="F6" s="13"/>
      <c r="G6" s="13"/>
      <c r="H6" s="13"/>
      <c r="I6" s="13"/>
      <c r="J6" s="13"/>
      <c r="K6" s="13"/>
      <c r="L6" s="13"/>
      <c r="M6" s="13"/>
      <c r="N6" s="13"/>
      <c r="O6" s="13"/>
      <c r="P6" s="13"/>
      <c r="Q6" s="13"/>
      <c r="R6" s="13"/>
      <c r="S6" s="13"/>
      <c r="T6" s="12">
        <v>0.18</v>
      </c>
      <c r="U6" s="13">
        <v>29</v>
      </c>
    </row>
    <row r="7" spans="1:21" x14ac:dyDescent="0.25">
      <c r="A7" t="s">
        <v>27</v>
      </c>
      <c r="B7" s="12">
        <v>0.02</v>
      </c>
      <c r="C7" s="13">
        <v>44</v>
      </c>
      <c r="D7" s="12">
        <v>0.09</v>
      </c>
      <c r="E7" s="13">
        <v>50</v>
      </c>
      <c r="F7" s="12">
        <v>0.08</v>
      </c>
      <c r="G7" s="13">
        <v>37</v>
      </c>
      <c r="H7" s="12">
        <v>7.0000000000000007E-2</v>
      </c>
      <c r="I7" s="13">
        <v>49</v>
      </c>
      <c r="J7" s="12">
        <v>0.09</v>
      </c>
      <c r="K7" s="13">
        <v>47</v>
      </c>
      <c r="L7" s="12">
        <v>0.02</v>
      </c>
      <c r="M7" s="13">
        <v>61</v>
      </c>
      <c r="N7" s="12">
        <v>0.03</v>
      </c>
      <c r="O7" s="13">
        <v>41</v>
      </c>
      <c r="P7" s="12">
        <v>0.08</v>
      </c>
      <c r="Q7" s="13">
        <v>56</v>
      </c>
      <c r="R7" s="12">
        <v>0.12</v>
      </c>
      <c r="S7" s="13">
        <v>49</v>
      </c>
      <c r="T7" s="12">
        <v>0.23</v>
      </c>
      <c r="U7" s="13">
        <v>55</v>
      </c>
    </row>
    <row r="8" spans="1:21" x14ac:dyDescent="0.25">
      <c r="A8" t="s">
        <v>31</v>
      </c>
      <c r="B8" s="12">
        <v>0</v>
      </c>
      <c r="C8" s="13">
        <v>14</v>
      </c>
      <c r="D8" s="12">
        <v>0</v>
      </c>
      <c r="E8" s="13">
        <v>18</v>
      </c>
      <c r="F8" s="13" t="s">
        <v>6</v>
      </c>
      <c r="G8" s="13" t="s">
        <v>6</v>
      </c>
      <c r="H8" s="12">
        <v>0</v>
      </c>
      <c r="I8" s="13">
        <v>22</v>
      </c>
      <c r="J8" s="12">
        <v>0</v>
      </c>
      <c r="K8" s="13">
        <v>17</v>
      </c>
      <c r="L8" s="13" t="s">
        <v>6</v>
      </c>
      <c r="M8" s="13" t="s">
        <v>6</v>
      </c>
      <c r="N8" s="12">
        <v>0</v>
      </c>
      <c r="O8" s="13">
        <v>36</v>
      </c>
      <c r="P8" s="12">
        <v>0.02</v>
      </c>
      <c r="Q8" s="13">
        <v>37</v>
      </c>
      <c r="R8" s="12">
        <v>0.1</v>
      </c>
      <c r="S8" s="13">
        <v>43</v>
      </c>
      <c r="T8" s="12">
        <v>0.02</v>
      </c>
      <c r="U8" s="13">
        <v>53</v>
      </c>
    </row>
    <row r="9" spans="1:21" x14ac:dyDescent="0.25">
      <c r="A9" t="s">
        <v>32</v>
      </c>
      <c r="B9" s="12">
        <v>0.02</v>
      </c>
      <c r="C9" s="13">
        <v>223</v>
      </c>
      <c r="D9" s="12">
        <v>0.01</v>
      </c>
      <c r="E9" s="13">
        <v>243</v>
      </c>
      <c r="F9" s="12">
        <v>0.02</v>
      </c>
      <c r="G9" s="13">
        <v>119</v>
      </c>
      <c r="H9" s="12">
        <v>0.01</v>
      </c>
      <c r="I9" s="13">
        <v>161</v>
      </c>
      <c r="J9" s="12">
        <v>0</v>
      </c>
      <c r="K9" s="13">
        <v>160</v>
      </c>
      <c r="L9" s="12">
        <v>0</v>
      </c>
      <c r="M9" s="13">
        <v>185</v>
      </c>
      <c r="N9" s="12">
        <v>0.01</v>
      </c>
      <c r="O9" s="13">
        <v>186</v>
      </c>
      <c r="P9" s="12">
        <v>0.03</v>
      </c>
      <c r="Q9" s="13">
        <v>191</v>
      </c>
      <c r="R9" s="12">
        <v>7.0000000000000007E-2</v>
      </c>
      <c r="S9" s="13">
        <v>203</v>
      </c>
      <c r="T9" s="12">
        <v>0.05</v>
      </c>
      <c r="U9" s="13">
        <v>184</v>
      </c>
    </row>
    <row r="10" spans="1:21" x14ac:dyDescent="0.25">
      <c r="A10" t="s">
        <v>33</v>
      </c>
      <c r="B10" s="13"/>
      <c r="C10" s="13"/>
      <c r="D10" s="13"/>
      <c r="E10" s="13"/>
      <c r="F10" s="13"/>
      <c r="G10" s="13"/>
      <c r="H10" s="13"/>
      <c r="I10" s="13"/>
      <c r="J10" s="13"/>
      <c r="K10" s="13"/>
      <c r="L10" s="13"/>
      <c r="M10" s="13"/>
      <c r="N10" s="12">
        <v>0.01</v>
      </c>
      <c r="O10" s="13">
        <v>16</v>
      </c>
      <c r="P10" s="12">
        <v>0.01</v>
      </c>
      <c r="Q10" s="13">
        <v>31</v>
      </c>
      <c r="R10" s="12">
        <v>0.01</v>
      </c>
      <c r="S10" s="13">
        <v>18</v>
      </c>
      <c r="T10" s="12">
        <v>0.01</v>
      </c>
      <c r="U10" s="13">
        <v>13</v>
      </c>
    </row>
    <row r="11" spans="1:21" x14ac:dyDescent="0.25">
      <c r="A11" t="s">
        <v>34</v>
      </c>
      <c r="B11" s="13"/>
      <c r="C11" s="13"/>
      <c r="D11" s="13"/>
      <c r="E11" s="13"/>
      <c r="F11" s="13"/>
      <c r="G11" s="13"/>
      <c r="H11" s="13"/>
      <c r="I11" s="13"/>
      <c r="J11" s="13"/>
      <c r="K11" s="13"/>
      <c r="L11" s="13"/>
      <c r="M11" s="13"/>
      <c r="N11" s="13"/>
      <c r="O11" s="13"/>
      <c r="P11" s="12">
        <v>0.01</v>
      </c>
      <c r="Q11" s="13">
        <v>41</v>
      </c>
      <c r="R11" s="12">
        <v>0.08</v>
      </c>
      <c r="S11" s="13">
        <v>52</v>
      </c>
      <c r="T11" s="12">
        <v>0.05</v>
      </c>
      <c r="U11" s="13">
        <v>48</v>
      </c>
    </row>
    <row r="12" spans="1:21" x14ac:dyDescent="0.25">
      <c r="A12" t="s">
        <v>35</v>
      </c>
      <c r="B12" s="13"/>
      <c r="C12" s="13"/>
      <c r="D12" s="13"/>
      <c r="E12" s="13"/>
      <c r="F12" s="13" t="s">
        <v>6</v>
      </c>
      <c r="G12" s="13" t="s">
        <v>6</v>
      </c>
      <c r="H12" s="12">
        <v>0.26</v>
      </c>
      <c r="I12" s="13">
        <v>25</v>
      </c>
      <c r="J12" s="12">
        <v>0.1</v>
      </c>
      <c r="K12" s="13">
        <v>16</v>
      </c>
      <c r="L12" s="12">
        <v>0.11</v>
      </c>
      <c r="M12" s="13">
        <v>18</v>
      </c>
      <c r="N12" s="12">
        <v>7.0000000000000007E-2</v>
      </c>
      <c r="O12" s="13">
        <v>21</v>
      </c>
      <c r="P12" s="12">
        <v>0.23</v>
      </c>
      <c r="Q12" s="13">
        <v>28</v>
      </c>
      <c r="R12" s="12">
        <v>0.3</v>
      </c>
      <c r="S12" s="13">
        <v>18</v>
      </c>
      <c r="T12" s="12">
        <v>0.16</v>
      </c>
      <c r="U12" s="13">
        <v>22</v>
      </c>
    </row>
    <row r="13" spans="1:21" x14ac:dyDescent="0.25">
      <c r="A13" t="s">
        <v>36</v>
      </c>
      <c r="B13" s="12">
        <v>0</v>
      </c>
      <c r="C13" s="13">
        <v>37</v>
      </c>
      <c r="D13" s="12">
        <v>0.02</v>
      </c>
      <c r="E13" s="13">
        <v>68</v>
      </c>
      <c r="F13" s="12">
        <v>0.03</v>
      </c>
      <c r="G13" s="13">
        <v>28</v>
      </c>
      <c r="H13" s="12">
        <v>0.02</v>
      </c>
      <c r="I13" s="13">
        <v>34</v>
      </c>
      <c r="J13" s="12">
        <v>0</v>
      </c>
      <c r="K13" s="13">
        <v>59</v>
      </c>
      <c r="L13" s="12">
        <v>0</v>
      </c>
      <c r="M13" s="13">
        <v>87</v>
      </c>
      <c r="N13" s="12">
        <v>0.01</v>
      </c>
      <c r="O13" s="13">
        <v>81</v>
      </c>
      <c r="P13" s="12">
        <v>0.04</v>
      </c>
      <c r="Q13" s="13">
        <v>69</v>
      </c>
      <c r="R13" s="12">
        <v>7.0000000000000007E-2</v>
      </c>
      <c r="S13" s="13">
        <v>75</v>
      </c>
      <c r="T13" s="12">
        <v>0.06</v>
      </c>
      <c r="U13" s="13">
        <v>74</v>
      </c>
    </row>
    <row r="14" spans="1:21" x14ac:dyDescent="0.25">
      <c r="A14" t="s">
        <v>37</v>
      </c>
      <c r="B14" s="12">
        <v>0.03</v>
      </c>
      <c r="C14" s="13">
        <v>174</v>
      </c>
      <c r="D14" s="12">
        <v>0.01</v>
      </c>
      <c r="E14" s="13">
        <v>161</v>
      </c>
      <c r="F14" s="12">
        <v>0.03</v>
      </c>
      <c r="G14" s="13">
        <v>121</v>
      </c>
      <c r="H14" s="12">
        <v>7.0000000000000007E-2</v>
      </c>
      <c r="I14" s="13">
        <v>153</v>
      </c>
      <c r="J14" s="12">
        <v>0.02</v>
      </c>
      <c r="K14" s="13">
        <v>86</v>
      </c>
      <c r="L14" s="12">
        <v>0.03</v>
      </c>
      <c r="M14" s="13">
        <v>97</v>
      </c>
      <c r="N14" s="12">
        <v>0.04</v>
      </c>
      <c r="O14" s="13">
        <v>109</v>
      </c>
      <c r="P14" s="12">
        <v>0.05</v>
      </c>
      <c r="Q14" s="13">
        <v>87</v>
      </c>
      <c r="R14" s="12">
        <v>0.06</v>
      </c>
      <c r="S14" s="13">
        <v>127</v>
      </c>
      <c r="T14" s="12">
        <v>0.08</v>
      </c>
      <c r="U14" s="13">
        <v>112</v>
      </c>
    </row>
    <row r="15" spans="1:21" x14ac:dyDescent="0.25">
      <c r="A15" s="14" t="s">
        <v>42</v>
      </c>
      <c r="B15" s="16"/>
      <c r="C15" s="16"/>
      <c r="D15" s="16" t="s">
        <v>6</v>
      </c>
      <c r="E15" s="16" t="s">
        <v>6</v>
      </c>
      <c r="F15" s="16"/>
      <c r="G15" s="16"/>
      <c r="H15" s="16" t="s">
        <v>6</v>
      </c>
      <c r="I15" s="16" t="s">
        <v>6</v>
      </c>
      <c r="J15" s="16" t="s">
        <v>6</v>
      </c>
      <c r="K15" s="16" t="s">
        <v>6</v>
      </c>
      <c r="L15" s="16"/>
      <c r="M15" s="16"/>
      <c r="N15" s="16"/>
      <c r="O15" s="16"/>
      <c r="P15" s="16"/>
      <c r="Q15" s="16"/>
      <c r="R15" s="16"/>
      <c r="S15" s="16"/>
      <c r="T15" s="16"/>
      <c r="U15" s="16"/>
    </row>
    <row r="16" spans="1:21" ht="15.75" thickBot="1" x14ac:dyDescent="0.3">
      <c r="A16" s="6" t="s">
        <v>7</v>
      </c>
      <c r="B16" s="10">
        <v>7.0000000000000007E-2</v>
      </c>
      <c r="C16" s="11">
        <v>50</v>
      </c>
      <c r="D16" s="10">
        <v>0.06</v>
      </c>
      <c r="E16" s="11">
        <v>37</v>
      </c>
      <c r="F16" s="10">
        <v>7.0000000000000007E-2</v>
      </c>
      <c r="G16" s="11">
        <v>56</v>
      </c>
      <c r="H16" s="10">
        <v>0.09</v>
      </c>
      <c r="I16" s="11">
        <v>53</v>
      </c>
      <c r="J16" s="10">
        <v>0.1</v>
      </c>
      <c r="K16" s="11">
        <v>64</v>
      </c>
      <c r="L16" s="10">
        <v>0.02</v>
      </c>
      <c r="M16" s="11">
        <v>52</v>
      </c>
      <c r="N16" s="10">
        <v>0.04</v>
      </c>
      <c r="O16" s="11">
        <v>57</v>
      </c>
      <c r="P16" s="10">
        <v>7.0000000000000007E-2</v>
      </c>
      <c r="Q16" s="11">
        <v>63</v>
      </c>
      <c r="R16" s="10">
        <v>0.05</v>
      </c>
      <c r="S16" s="11">
        <v>53</v>
      </c>
      <c r="T16" s="10">
        <v>0.16</v>
      </c>
      <c r="U16" s="11">
        <v>51</v>
      </c>
    </row>
  </sheetData>
  <sortState ref="A5:U16">
    <sortCondition ref="A1"/>
  </sortState>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58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33</v>
      </c>
      <c r="B5" s="12">
        <v>0.25</v>
      </c>
      <c r="C5" s="13">
        <v>87</v>
      </c>
      <c r="D5" s="12">
        <v>0.23</v>
      </c>
      <c r="E5" s="13">
        <v>73</v>
      </c>
      <c r="F5" s="12">
        <v>0.22</v>
      </c>
      <c r="G5" s="13">
        <v>64</v>
      </c>
      <c r="H5" s="12">
        <v>0.16</v>
      </c>
      <c r="I5" s="13">
        <v>44</v>
      </c>
      <c r="J5" s="13"/>
      <c r="K5" s="13"/>
      <c r="L5" s="13"/>
      <c r="M5" s="13"/>
      <c r="N5" s="13"/>
      <c r="O5" s="13"/>
      <c r="P5" s="13"/>
      <c r="Q5" s="13"/>
      <c r="R5" s="13"/>
      <c r="S5" s="13"/>
      <c r="T5" s="13"/>
      <c r="U5" s="13"/>
    </row>
    <row r="6" spans="1:21" x14ac:dyDescent="0.25">
      <c r="A6" t="s">
        <v>34</v>
      </c>
      <c r="B6" s="12">
        <v>0.3</v>
      </c>
      <c r="C6" s="13">
        <v>64</v>
      </c>
      <c r="D6" s="12">
        <v>0.19</v>
      </c>
      <c r="E6" s="13">
        <v>52</v>
      </c>
      <c r="F6" s="12">
        <v>0.21</v>
      </c>
      <c r="G6" s="13">
        <v>58</v>
      </c>
      <c r="H6" s="12">
        <v>0.12</v>
      </c>
      <c r="I6" s="13">
        <v>29</v>
      </c>
      <c r="J6" s="13" t="s">
        <v>6</v>
      </c>
      <c r="K6" s="13" t="s">
        <v>6</v>
      </c>
      <c r="L6" s="13"/>
      <c r="M6" s="13"/>
      <c r="N6" s="13"/>
      <c r="O6" s="13"/>
      <c r="P6" s="13"/>
      <c r="Q6" s="13"/>
      <c r="R6" s="13"/>
      <c r="S6" s="13"/>
      <c r="T6" s="13"/>
      <c r="U6" s="13"/>
    </row>
    <row r="7" spans="1:21" x14ac:dyDescent="0.25">
      <c r="A7" t="s">
        <v>35</v>
      </c>
      <c r="B7" s="12">
        <v>0.18</v>
      </c>
      <c r="C7" s="13">
        <v>105</v>
      </c>
      <c r="D7" s="12">
        <v>0.19</v>
      </c>
      <c r="E7" s="13">
        <v>102</v>
      </c>
      <c r="F7" s="12">
        <v>0.17</v>
      </c>
      <c r="G7" s="13">
        <v>101</v>
      </c>
      <c r="H7" s="12">
        <v>0.15</v>
      </c>
      <c r="I7" s="13">
        <v>86</v>
      </c>
      <c r="J7" s="12">
        <v>7.0000000000000007E-2</v>
      </c>
      <c r="K7" s="13">
        <v>39</v>
      </c>
      <c r="L7" s="12">
        <v>0.08</v>
      </c>
      <c r="M7" s="13">
        <v>67</v>
      </c>
      <c r="N7" s="12">
        <v>0.09</v>
      </c>
      <c r="O7" s="13">
        <v>47</v>
      </c>
      <c r="P7" s="12">
        <v>0.06</v>
      </c>
      <c r="Q7" s="13">
        <v>51</v>
      </c>
      <c r="R7" s="12">
        <v>0.13</v>
      </c>
      <c r="S7" s="13">
        <v>45</v>
      </c>
      <c r="T7" s="12">
        <v>0.16</v>
      </c>
      <c r="U7" s="13">
        <v>41</v>
      </c>
    </row>
    <row r="8" spans="1:21" x14ac:dyDescent="0.25">
      <c r="A8" t="s">
        <v>36</v>
      </c>
      <c r="B8" s="13"/>
      <c r="C8" s="13"/>
      <c r="D8" s="13"/>
      <c r="E8" s="13"/>
      <c r="F8" s="13"/>
      <c r="G8" s="13"/>
      <c r="H8" s="13"/>
      <c r="I8" s="13"/>
      <c r="J8" s="13"/>
      <c r="K8" s="13"/>
      <c r="L8" s="13"/>
      <c r="M8" s="13"/>
      <c r="N8" s="13"/>
      <c r="O8" s="13"/>
      <c r="P8" s="12">
        <v>0.25</v>
      </c>
      <c r="Q8" s="13">
        <v>13</v>
      </c>
      <c r="R8" s="12">
        <v>0.16</v>
      </c>
      <c r="S8" s="13">
        <v>16</v>
      </c>
      <c r="T8" s="13" t="s">
        <v>6</v>
      </c>
      <c r="U8" s="13" t="s">
        <v>6</v>
      </c>
    </row>
    <row r="9" spans="1:21" x14ac:dyDescent="0.25">
      <c r="A9" t="s">
        <v>37</v>
      </c>
      <c r="B9" s="12">
        <v>0.14000000000000001</v>
      </c>
      <c r="C9" s="13">
        <v>22</v>
      </c>
      <c r="D9" s="12">
        <v>0.25</v>
      </c>
      <c r="E9" s="13">
        <v>15</v>
      </c>
      <c r="F9" s="12">
        <v>0.26</v>
      </c>
      <c r="G9" s="13">
        <v>23</v>
      </c>
      <c r="H9" s="12">
        <v>0.17</v>
      </c>
      <c r="I9" s="13">
        <v>14</v>
      </c>
      <c r="J9" s="13"/>
      <c r="K9" s="13"/>
      <c r="L9" s="12">
        <v>0.19</v>
      </c>
      <c r="M9" s="13">
        <v>14</v>
      </c>
      <c r="N9" s="12">
        <v>0.17</v>
      </c>
      <c r="O9" s="13">
        <v>16</v>
      </c>
      <c r="P9" s="12">
        <v>0.08</v>
      </c>
      <c r="Q9" s="13">
        <v>16</v>
      </c>
      <c r="R9" s="12">
        <v>0.28000000000000003</v>
      </c>
      <c r="S9" s="13">
        <v>20</v>
      </c>
      <c r="T9" s="13" t="s">
        <v>6</v>
      </c>
      <c r="U9" s="13" t="s">
        <v>6</v>
      </c>
    </row>
    <row r="10" spans="1:21" x14ac:dyDescent="0.25">
      <c r="A10" t="s">
        <v>40</v>
      </c>
      <c r="B10" s="13"/>
      <c r="C10" s="13"/>
      <c r="D10" s="13"/>
      <c r="E10" s="13"/>
      <c r="F10" s="13"/>
      <c r="G10" s="13"/>
      <c r="H10" s="13"/>
      <c r="I10" s="13"/>
      <c r="J10" s="13" t="s">
        <v>6</v>
      </c>
      <c r="K10" s="13" t="s">
        <v>6</v>
      </c>
      <c r="L10" s="13"/>
      <c r="M10" s="13"/>
      <c r="N10" s="13" t="s">
        <v>6</v>
      </c>
      <c r="O10" s="13" t="s">
        <v>6</v>
      </c>
      <c r="P10" s="13"/>
      <c r="Q10" s="13"/>
      <c r="R10" s="13"/>
      <c r="S10" s="13"/>
      <c r="T10" s="13"/>
      <c r="U10" s="13"/>
    </row>
    <row r="11" spans="1:21" ht="15.75" thickBot="1" x14ac:dyDescent="0.3">
      <c r="A11" s="6" t="s">
        <v>42</v>
      </c>
      <c r="B11" s="10">
        <v>0.31</v>
      </c>
      <c r="C11" s="11">
        <v>258</v>
      </c>
      <c r="D11" s="10">
        <v>0.28000000000000003</v>
      </c>
      <c r="E11" s="11">
        <v>223</v>
      </c>
      <c r="F11" s="10">
        <v>0.28000000000000003</v>
      </c>
      <c r="G11" s="11">
        <v>190</v>
      </c>
      <c r="H11" s="10">
        <v>0.21</v>
      </c>
      <c r="I11" s="11">
        <v>159</v>
      </c>
      <c r="J11" s="11" t="s">
        <v>6</v>
      </c>
      <c r="K11" s="11" t="s">
        <v>6</v>
      </c>
      <c r="L11" s="11"/>
      <c r="M11" s="11"/>
      <c r="N11" s="11"/>
      <c r="O11" s="11"/>
      <c r="P11" s="11"/>
      <c r="Q11" s="11"/>
      <c r="R11" s="11"/>
      <c r="S11" s="11"/>
      <c r="T11" s="11"/>
      <c r="U11" s="11"/>
    </row>
  </sheetData>
  <sortState ref="A5:U11">
    <sortCondition ref="A1"/>
  </sortState>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5.1406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2.42578125"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57</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9</v>
      </c>
      <c r="B5" s="13"/>
      <c r="C5" s="13"/>
      <c r="D5" s="13"/>
      <c r="E5" s="13"/>
      <c r="F5" s="13"/>
      <c r="G5" s="13"/>
      <c r="H5" s="13" t="s">
        <v>6</v>
      </c>
      <c r="I5" s="13" t="s">
        <v>6</v>
      </c>
      <c r="J5" s="13" t="s">
        <v>6</v>
      </c>
      <c r="K5" s="13" t="s">
        <v>6</v>
      </c>
      <c r="L5" s="13"/>
      <c r="M5" s="13"/>
      <c r="N5" s="13"/>
      <c r="O5" s="13"/>
      <c r="P5" s="13"/>
      <c r="Q5" s="13"/>
      <c r="R5" s="13"/>
      <c r="S5" s="13"/>
      <c r="T5" s="13"/>
      <c r="U5" s="13"/>
    </row>
    <row r="6" spans="1:21" x14ac:dyDescent="0.25">
      <c r="A6" t="s">
        <v>40</v>
      </c>
      <c r="B6" s="13"/>
      <c r="C6" s="13"/>
      <c r="D6" s="13"/>
      <c r="E6" s="13"/>
      <c r="F6" s="13"/>
      <c r="G6" s="13"/>
      <c r="H6" s="13"/>
      <c r="I6" s="13"/>
      <c r="J6" s="13"/>
      <c r="K6" s="13"/>
      <c r="L6" s="13"/>
      <c r="M6" s="13"/>
      <c r="N6" s="12">
        <v>0.03</v>
      </c>
      <c r="O6" s="13">
        <v>42</v>
      </c>
      <c r="P6" s="12">
        <v>0.06</v>
      </c>
      <c r="Q6" s="13">
        <v>41</v>
      </c>
      <c r="R6" s="13" t="s">
        <v>6</v>
      </c>
      <c r="S6" s="13" t="s">
        <v>6</v>
      </c>
      <c r="T6" s="12">
        <v>0.04</v>
      </c>
      <c r="U6" s="13">
        <v>26</v>
      </c>
    </row>
    <row r="7" spans="1:21" x14ac:dyDescent="0.25">
      <c r="A7" s="14" t="s">
        <v>42</v>
      </c>
      <c r="B7" s="16"/>
      <c r="C7" s="16"/>
      <c r="D7" s="16"/>
      <c r="E7" s="16"/>
      <c r="F7" s="15">
        <v>0.05</v>
      </c>
      <c r="G7" s="16">
        <v>57</v>
      </c>
      <c r="H7" s="15">
        <v>0</v>
      </c>
      <c r="I7" s="16">
        <v>26</v>
      </c>
      <c r="J7" s="16" t="s">
        <v>6</v>
      </c>
      <c r="K7" s="16" t="s">
        <v>6</v>
      </c>
      <c r="L7" s="15">
        <v>0</v>
      </c>
      <c r="M7" s="16">
        <v>16</v>
      </c>
      <c r="N7" s="16"/>
      <c r="O7" s="16"/>
      <c r="P7" s="16"/>
      <c r="Q7" s="16"/>
      <c r="R7" s="16"/>
      <c r="S7" s="16"/>
      <c r="T7" s="16"/>
      <c r="U7" s="16"/>
    </row>
    <row r="8" spans="1:21" x14ac:dyDescent="0.25">
      <c r="A8" t="s">
        <v>4</v>
      </c>
      <c r="B8" s="13"/>
      <c r="C8" s="13"/>
      <c r="D8" s="13"/>
      <c r="E8" s="13"/>
      <c r="F8" s="13"/>
      <c r="G8" s="13"/>
      <c r="H8" s="13"/>
      <c r="I8" s="13"/>
      <c r="J8" s="13"/>
      <c r="K8" s="13"/>
      <c r="L8" s="13"/>
      <c r="M8" s="13"/>
      <c r="N8" s="13"/>
      <c r="O8" s="13"/>
      <c r="P8" s="13" t="s">
        <v>6</v>
      </c>
      <c r="Q8" s="13" t="s">
        <v>6</v>
      </c>
      <c r="R8" s="13"/>
      <c r="S8" s="13"/>
      <c r="T8" s="13"/>
      <c r="U8" s="13"/>
    </row>
    <row r="9" spans="1:21" ht="15.75" thickBot="1" x14ac:dyDescent="0.3">
      <c r="A9" s="6" t="s">
        <v>7</v>
      </c>
      <c r="B9" s="11"/>
      <c r="C9" s="11"/>
      <c r="D9" s="11"/>
      <c r="E9" s="11"/>
      <c r="F9" s="11"/>
      <c r="G9" s="11"/>
      <c r="H9" s="11"/>
      <c r="I9" s="11"/>
      <c r="J9" s="11"/>
      <c r="K9" s="11"/>
      <c r="L9" s="11"/>
      <c r="M9" s="11"/>
      <c r="N9" s="11"/>
      <c r="O9" s="11"/>
      <c r="P9" s="11" t="s">
        <v>6</v>
      </c>
      <c r="Q9" s="11" t="s">
        <v>6</v>
      </c>
      <c r="R9" s="11"/>
      <c r="S9" s="11"/>
      <c r="T9" s="11" t="s">
        <v>6</v>
      </c>
      <c r="U9" s="11" t="s">
        <v>6</v>
      </c>
    </row>
  </sheetData>
  <sortState ref="A5:U9">
    <sortCondition ref="A1"/>
  </sortState>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36.57031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10</v>
      </c>
      <c r="B5" s="12">
        <v>0.2</v>
      </c>
      <c r="C5" s="13">
        <v>284</v>
      </c>
      <c r="D5" s="12">
        <v>0.13</v>
      </c>
      <c r="E5" s="13">
        <v>279</v>
      </c>
      <c r="F5" s="12">
        <v>0.11</v>
      </c>
      <c r="G5" s="13">
        <v>229</v>
      </c>
      <c r="H5" s="12">
        <v>0.1</v>
      </c>
      <c r="I5" s="13">
        <v>259</v>
      </c>
      <c r="J5" s="12">
        <v>0.05</v>
      </c>
      <c r="K5" s="13">
        <v>256</v>
      </c>
      <c r="L5" s="12">
        <v>0.08</v>
      </c>
      <c r="M5" s="13">
        <v>244</v>
      </c>
      <c r="N5" s="12">
        <v>0.14000000000000001</v>
      </c>
      <c r="O5" s="13">
        <v>264</v>
      </c>
      <c r="P5" s="12">
        <v>0.18</v>
      </c>
      <c r="Q5" s="13">
        <v>278</v>
      </c>
      <c r="R5" s="12">
        <v>0.14000000000000001</v>
      </c>
      <c r="S5" s="13">
        <v>319</v>
      </c>
      <c r="T5" s="12">
        <v>0.18</v>
      </c>
      <c r="U5" s="13">
        <v>260</v>
      </c>
    </row>
    <row r="6" spans="1:21" x14ac:dyDescent="0.25">
      <c r="A6" t="s">
        <v>34</v>
      </c>
      <c r="B6" s="13"/>
      <c r="C6" s="13"/>
      <c r="D6" s="13"/>
      <c r="E6" s="13"/>
      <c r="F6" s="13"/>
      <c r="G6" s="13"/>
      <c r="H6" s="13"/>
      <c r="I6" s="13"/>
      <c r="J6" s="12">
        <v>0.15</v>
      </c>
      <c r="K6" s="13">
        <v>20</v>
      </c>
      <c r="L6" s="12">
        <v>0.1</v>
      </c>
      <c r="M6" s="13">
        <v>31</v>
      </c>
      <c r="N6" s="12">
        <v>7.0000000000000007E-2</v>
      </c>
      <c r="O6" s="13">
        <v>17</v>
      </c>
      <c r="P6" s="12">
        <v>0.28999999999999998</v>
      </c>
      <c r="Q6" s="13">
        <v>36</v>
      </c>
      <c r="R6" s="12">
        <v>0.15</v>
      </c>
      <c r="S6" s="13">
        <v>44</v>
      </c>
      <c r="T6" s="12">
        <v>0.24</v>
      </c>
      <c r="U6" s="13">
        <v>43</v>
      </c>
    </row>
    <row r="7" spans="1:21" x14ac:dyDescent="0.25">
      <c r="A7" t="s">
        <v>40</v>
      </c>
      <c r="B7" s="13"/>
      <c r="C7" s="13"/>
      <c r="D7" s="13"/>
      <c r="E7" s="13"/>
      <c r="F7" s="13"/>
      <c r="G7" s="13"/>
      <c r="H7" s="13"/>
      <c r="I7" s="13"/>
      <c r="J7" s="13"/>
      <c r="K7" s="13"/>
      <c r="L7" s="13"/>
      <c r="M7" s="13"/>
      <c r="N7" s="13"/>
      <c r="O7" s="13"/>
      <c r="P7" s="13" t="s">
        <v>6</v>
      </c>
      <c r="Q7" s="13" t="s">
        <v>6</v>
      </c>
      <c r="R7" s="13" t="s">
        <v>6</v>
      </c>
      <c r="S7" s="13" t="s">
        <v>6</v>
      </c>
      <c r="T7" s="13" t="s">
        <v>6</v>
      </c>
      <c r="U7" s="13" t="s">
        <v>6</v>
      </c>
    </row>
    <row r="8" spans="1:21" ht="15.75" thickBot="1" x14ac:dyDescent="0.3">
      <c r="A8" s="6" t="s">
        <v>42</v>
      </c>
      <c r="B8" s="11"/>
      <c r="C8" s="11"/>
      <c r="D8" s="11"/>
      <c r="E8" s="11"/>
      <c r="F8" s="10">
        <v>0.02</v>
      </c>
      <c r="G8" s="11">
        <v>15</v>
      </c>
      <c r="H8" s="10">
        <v>0.02</v>
      </c>
      <c r="I8" s="11">
        <v>16</v>
      </c>
      <c r="J8" s="11" t="s">
        <v>6</v>
      </c>
      <c r="K8" s="11" t="s">
        <v>6</v>
      </c>
      <c r="L8" s="11" t="s">
        <v>6</v>
      </c>
      <c r="M8" s="11" t="s">
        <v>6</v>
      </c>
      <c r="N8" s="11"/>
      <c r="O8" s="11"/>
      <c r="P8" s="11"/>
      <c r="Q8" s="11"/>
      <c r="R8" s="11"/>
      <c r="S8" s="11"/>
      <c r="T8" s="11"/>
      <c r="U8" s="11"/>
    </row>
  </sheetData>
  <sortState ref="A5:U8">
    <sortCondition ref="A1"/>
  </sortState>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41.140625" bestFit="1" customWidth="1"/>
    <col min="12" max="12" width="5" bestFit="1" customWidth="1"/>
    <col min="13" max="13" width="3" bestFit="1" customWidth="1"/>
    <col min="14" max="14" width="5" bestFit="1" customWidth="1"/>
    <col min="15" max="15" width="2.42578125"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55</v>
      </c>
      <c r="B2" s="1"/>
    </row>
    <row r="3" spans="1:21" x14ac:dyDescent="0.25">
      <c r="A3" s="3"/>
      <c r="B3" s="7"/>
      <c r="C3" s="7"/>
      <c r="D3" s="7"/>
      <c r="E3" s="7"/>
      <c r="F3" s="7"/>
      <c r="G3" s="7"/>
      <c r="H3" s="7"/>
      <c r="I3" s="7"/>
      <c r="J3" s="7"/>
      <c r="K3" s="7"/>
      <c r="L3" s="7">
        <v>2007</v>
      </c>
      <c r="M3" s="7"/>
      <c r="N3" s="7">
        <v>2008</v>
      </c>
      <c r="O3" s="7"/>
      <c r="P3" s="7">
        <v>2009</v>
      </c>
      <c r="Q3" s="7"/>
      <c r="R3" s="7">
        <v>2010</v>
      </c>
      <c r="S3" s="7"/>
      <c r="T3" s="7">
        <v>2011</v>
      </c>
      <c r="U3" s="7"/>
    </row>
    <row r="4" spans="1:21" x14ac:dyDescent="0.25">
      <c r="A4" s="4"/>
      <c r="B4" s="8"/>
      <c r="C4" s="8"/>
      <c r="D4" s="8"/>
      <c r="E4" s="8"/>
      <c r="F4" s="8"/>
      <c r="G4" s="8"/>
      <c r="H4" s="8"/>
      <c r="I4" s="8"/>
      <c r="J4" s="8"/>
      <c r="K4" s="8"/>
      <c r="L4" s="8" t="s">
        <v>1</v>
      </c>
      <c r="M4" s="8" t="s">
        <v>2</v>
      </c>
      <c r="N4" s="8" t="s">
        <v>1</v>
      </c>
      <c r="O4" s="8" t="s">
        <v>2</v>
      </c>
      <c r="P4" s="8" t="s">
        <v>1</v>
      </c>
      <c r="Q4" s="8" t="s">
        <v>2</v>
      </c>
      <c r="R4" s="8" t="s">
        <v>1</v>
      </c>
      <c r="S4" s="8" t="s">
        <v>2</v>
      </c>
      <c r="T4" s="8" t="s">
        <v>1</v>
      </c>
      <c r="U4" s="8" t="s">
        <v>2</v>
      </c>
    </row>
    <row r="5" spans="1:21" ht="15.75" thickBot="1" x14ac:dyDescent="0.3">
      <c r="A5" s="6" t="s">
        <v>37</v>
      </c>
      <c r="B5" s="11"/>
      <c r="C5" s="11"/>
      <c r="D5" s="11"/>
      <c r="E5" s="11"/>
      <c r="F5" s="11"/>
      <c r="G5" s="11"/>
      <c r="H5" s="11"/>
      <c r="I5" s="11"/>
      <c r="J5" s="11"/>
      <c r="K5" s="11"/>
      <c r="L5" s="10">
        <v>0.11</v>
      </c>
      <c r="M5" s="11">
        <v>24</v>
      </c>
      <c r="N5" s="11" t="s">
        <v>6</v>
      </c>
      <c r="O5" s="11" t="s">
        <v>6</v>
      </c>
      <c r="P5" s="10">
        <v>0.12</v>
      </c>
      <c r="Q5" s="11">
        <v>23</v>
      </c>
      <c r="R5" s="10">
        <v>0.21</v>
      </c>
      <c r="S5" s="11">
        <v>26</v>
      </c>
      <c r="T5" s="10">
        <v>0.16</v>
      </c>
      <c r="U5" s="11">
        <v>46</v>
      </c>
    </row>
  </sheetData>
  <sortState ref="A5:U5">
    <sortCondition ref="A1"/>
  </sortState>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1.140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11</v>
      </c>
      <c r="B5" s="12">
        <v>0.08</v>
      </c>
      <c r="C5" s="13">
        <v>589</v>
      </c>
      <c r="D5" s="12">
        <v>0.08</v>
      </c>
      <c r="E5" s="13">
        <v>651</v>
      </c>
      <c r="F5" s="12">
        <v>0.05</v>
      </c>
      <c r="G5" s="13">
        <v>693</v>
      </c>
      <c r="H5" s="12">
        <v>0.04</v>
      </c>
      <c r="I5" s="13">
        <v>593</v>
      </c>
      <c r="J5" s="12">
        <v>0.02</v>
      </c>
      <c r="K5" s="13">
        <v>562</v>
      </c>
      <c r="L5" s="12">
        <v>0.03</v>
      </c>
      <c r="M5" s="13">
        <v>590</v>
      </c>
      <c r="N5" s="12">
        <v>0.05</v>
      </c>
      <c r="O5" s="13">
        <v>484</v>
      </c>
      <c r="P5" s="12">
        <v>0.09</v>
      </c>
      <c r="Q5" s="13">
        <v>557</v>
      </c>
      <c r="R5" s="12">
        <v>0.06</v>
      </c>
      <c r="S5" s="13">
        <v>501</v>
      </c>
      <c r="T5" s="12">
        <v>0.04</v>
      </c>
      <c r="U5" s="13">
        <v>471</v>
      </c>
    </row>
    <row r="6" spans="1:21" x14ac:dyDescent="0.25">
      <c r="A6" t="s">
        <v>27</v>
      </c>
      <c r="B6" s="12">
        <v>0.14000000000000001</v>
      </c>
      <c r="C6" s="13">
        <v>28</v>
      </c>
      <c r="D6" s="12">
        <v>0.1</v>
      </c>
      <c r="E6" s="13">
        <v>39</v>
      </c>
      <c r="F6" s="12">
        <v>0.06</v>
      </c>
      <c r="G6" s="13">
        <v>30</v>
      </c>
      <c r="H6" s="12">
        <v>0.06</v>
      </c>
      <c r="I6" s="13">
        <v>37</v>
      </c>
      <c r="J6" s="12">
        <v>0.09</v>
      </c>
      <c r="K6" s="13">
        <v>28</v>
      </c>
      <c r="L6" s="12">
        <v>0.02</v>
      </c>
      <c r="M6" s="13">
        <v>39</v>
      </c>
      <c r="N6" s="12">
        <v>0.09</v>
      </c>
      <c r="O6" s="13">
        <v>30</v>
      </c>
      <c r="P6" s="12">
        <v>0.28999999999999998</v>
      </c>
      <c r="Q6" s="13">
        <v>22</v>
      </c>
      <c r="R6" s="12">
        <v>0.2</v>
      </c>
      <c r="S6" s="13">
        <v>23</v>
      </c>
      <c r="T6" s="12">
        <v>0.04</v>
      </c>
      <c r="U6" s="13">
        <v>26</v>
      </c>
    </row>
    <row r="7" spans="1:21" x14ac:dyDescent="0.25">
      <c r="A7" t="s">
        <v>37</v>
      </c>
      <c r="B7" s="12">
        <v>0.08</v>
      </c>
      <c r="C7" s="13">
        <v>72</v>
      </c>
      <c r="D7" s="12">
        <v>0.11</v>
      </c>
      <c r="E7" s="13">
        <v>85</v>
      </c>
      <c r="F7" s="12">
        <v>0.06</v>
      </c>
      <c r="G7" s="13">
        <v>109</v>
      </c>
      <c r="H7" s="12">
        <v>0.02</v>
      </c>
      <c r="I7" s="13">
        <v>86</v>
      </c>
      <c r="J7" s="12">
        <v>0</v>
      </c>
      <c r="K7" s="13">
        <v>52</v>
      </c>
      <c r="L7" s="12">
        <v>0.01</v>
      </c>
      <c r="M7" s="13">
        <v>57</v>
      </c>
      <c r="N7" s="12">
        <v>0.03</v>
      </c>
      <c r="O7" s="13">
        <v>92</v>
      </c>
      <c r="P7" s="12">
        <v>0.1</v>
      </c>
      <c r="Q7" s="13">
        <v>102</v>
      </c>
      <c r="R7" s="12">
        <v>0.04</v>
      </c>
      <c r="S7" s="13">
        <v>142</v>
      </c>
      <c r="T7" s="12">
        <v>0.03</v>
      </c>
      <c r="U7" s="13">
        <v>149</v>
      </c>
    </row>
    <row r="8" spans="1:21" x14ac:dyDescent="0.25">
      <c r="A8" t="s">
        <v>40</v>
      </c>
      <c r="B8" s="12">
        <v>0.08</v>
      </c>
      <c r="C8" s="13">
        <v>56</v>
      </c>
      <c r="D8" s="13" t="s">
        <v>6</v>
      </c>
      <c r="E8" s="13" t="s">
        <v>6</v>
      </c>
      <c r="F8" s="13" t="s">
        <v>6</v>
      </c>
      <c r="G8" s="13" t="s">
        <v>6</v>
      </c>
      <c r="H8" s="12">
        <v>0.02</v>
      </c>
      <c r="I8" s="13">
        <v>15</v>
      </c>
      <c r="J8" s="12">
        <v>0.02</v>
      </c>
      <c r="K8" s="13">
        <v>29</v>
      </c>
      <c r="L8" s="12">
        <v>0.02</v>
      </c>
      <c r="M8" s="13">
        <v>281</v>
      </c>
      <c r="N8" s="12">
        <v>0.06</v>
      </c>
      <c r="O8" s="13">
        <v>280</v>
      </c>
      <c r="P8" s="12">
        <v>0.08</v>
      </c>
      <c r="Q8" s="13">
        <v>256</v>
      </c>
      <c r="R8" s="12">
        <v>0.09</v>
      </c>
      <c r="S8" s="13">
        <v>185</v>
      </c>
      <c r="T8" s="12">
        <v>7.0000000000000007E-2</v>
      </c>
      <c r="U8" s="13">
        <v>240</v>
      </c>
    </row>
    <row r="9" spans="1:21" x14ac:dyDescent="0.25">
      <c r="A9" s="14" t="s">
        <v>42</v>
      </c>
      <c r="B9" s="15">
        <v>0.06</v>
      </c>
      <c r="C9" s="16">
        <v>211</v>
      </c>
      <c r="D9" s="15">
        <v>0.09</v>
      </c>
      <c r="E9" s="16">
        <v>215</v>
      </c>
      <c r="F9" s="15">
        <v>0.04</v>
      </c>
      <c r="G9" s="16">
        <v>230</v>
      </c>
      <c r="H9" s="15">
        <v>0.03</v>
      </c>
      <c r="I9" s="16">
        <v>210</v>
      </c>
      <c r="J9" s="15">
        <v>0.02</v>
      </c>
      <c r="K9" s="16">
        <v>290</v>
      </c>
      <c r="L9" s="15">
        <v>0</v>
      </c>
      <c r="M9" s="16">
        <v>17</v>
      </c>
      <c r="N9" s="16"/>
      <c r="O9" s="16"/>
      <c r="P9" s="16"/>
      <c r="Q9" s="16"/>
      <c r="R9" s="16"/>
      <c r="S9" s="16"/>
      <c r="T9" s="16"/>
      <c r="U9" s="16"/>
    </row>
    <row r="10" spans="1:21" x14ac:dyDescent="0.25">
      <c r="A10" t="s">
        <v>4</v>
      </c>
      <c r="B10" s="12">
        <v>0.06</v>
      </c>
      <c r="C10" s="13">
        <v>125</v>
      </c>
      <c r="D10" s="12">
        <v>0.1</v>
      </c>
      <c r="E10" s="13">
        <v>80</v>
      </c>
      <c r="F10" s="12">
        <v>0.08</v>
      </c>
      <c r="G10" s="13">
        <v>71</v>
      </c>
      <c r="H10" s="12">
        <v>0.08</v>
      </c>
      <c r="I10" s="13">
        <v>63</v>
      </c>
      <c r="J10" s="12">
        <v>0.01</v>
      </c>
      <c r="K10" s="13">
        <v>59</v>
      </c>
      <c r="L10" s="12">
        <v>0.04</v>
      </c>
      <c r="M10" s="13">
        <v>67</v>
      </c>
      <c r="N10" s="12">
        <v>0.05</v>
      </c>
      <c r="O10" s="13">
        <v>43</v>
      </c>
      <c r="P10" s="12">
        <v>0.14000000000000001</v>
      </c>
      <c r="Q10" s="13">
        <v>51</v>
      </c>
      <c r="R10" s="12">
        <v>0.06</v>
      </c>
      <c r="S10" s="13">
        <v>49</v>
      </c>
      <c r="T10" s="12">
        <v>0.12</v>
      </c>
      <c r="U10" s="13">
        <v>40</v>
      </c>
    </row>
    <row r="11" spans="1:21" ht="15.75" thickBot="1" x14ac:dyDescent="0.3">
      <c r="A11" s="6" t="s">
        <v>7</v>
      </c>
      <c r="B11" s="10">
        <v>7.0000000000000007E-2</v>
      </c>
      <c r="C11" s="11">
        <v>228</v>
      </c>
      <c r="D11" s="10">
        <v>0.08</v>
      </c>
      <c r="E11" s="11">
        <v>288</v>
      </c>
      <c r="F11" s="10">
        <v>0.06</v>
      </c>
      <c r="G11" s="11">
        <v>321</v>
      </c>
      <c r="H11" s="10">
        <v>0.04</v>
      </c>
      <c r="I11" s="11">
        <v>290</v>
      </c>
      <c r="J11" s="10">
        <v>0.03</v>
      </c>
      <c r="K11" s="11">
        <v>288</v>
      </c>
      <c r="L11" s="10">
        <v>0</v>
      </c>
      <c r="M11" s="11">
        <v>302</v>
      </c>
      <c r="N11" s="10">
        <v>0.03</v>
      </c>
      <c r="O11" s="11">
        <v>268</v>
      </c>
      <c r="P11" s="10">
        <v>0.06</v>
      </c>
      <c r="Q11" s="11">
        <v>272</v>
      </c>
      <c r="R11" s="10">
        <v>0.08</v>
      </c>
      <c r="S11" s="11">
        <v>276</v>
      </c>
      <c r="T11" s="10">
        <v>0.05</v>
      </c>
      <c r="U11" s="11">
        <v>323</v>
      </c>
    </row>
  </sheetData>
  <sortState ref="A5:U11">
    <sortCondition ref="A1"/>
  </sortState>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0.06</v>
      </c>
      <c r="C5" s="13">
        <v>73</v>
      </c>
      <c r="D5" s="12">
        <v>0.09</v>
      </c>
      <c r="E5" s="13">
        <v>138</v>
      </c>
      <c r="F5" s="12">
        <v>7.0000000000000007E-2</v>
      </c>
      <c r="G5" s="13">
        <v>144</v>
      </c>
      <c r="H5" s="12">
        <v>7.0000000000000007E-2</v>
      </c>
      <c r="I5" s="13">
        <v>136</v>
      </c>
      <c r="J5" s="12">
        <v>0.03</v>
      </c>
      <c r="K5" s="13">
        <v>111</v>
      </c>
      <c r="L5" s="12">
        <v>0.01</v>
      </c>
      <c r="M5" s="13">
        <v>127</v>
      </c>
      <c r="N5" s="12">
        <v>0.03</v>
      </c>
      <c r="O5" s="13">
        <v>132</v>
      </c>
      <c r="P5" s="12">
        <v>7.0000000000000007E-2</v>
      </c>
      <c r="Q5" s="13">
        <v>129</v>
      </c>
      <c r="R5" s="12">
        <v>0.12</v>
      </c>
      <c r="S5" s="13">
        <v>137</v>
      </c>
      <c r="T5" s="12">
        <v>0.18</v>
      </c>
      <c r="U5" s="13">
        <v>127</v>
      </c>
    </row>
    <row r="6" spans="1:21" x14ac:dyDescent="0.25">
      <c r="A6" t="s">
        <v>32</v>
      </c>
      <c r="B6" s="12">
        <v>0.08</v>
      </c>
      <c r="C6" s="13">
        <v>115</v>
      </c>
      <c r="D6" s="12">
        <v>0.09</v>
      </c>
      <c r="E6" s="13">
        <v>235</v>
      </c>
      <c r="F6" s="12">
        <v>0.06</v>
      </c>
      <c r="G6" s="13">
        <v>219</v>
      </c>
      <c r="H6" s="12">
        <v>0.03</v>
      </c>
      <c r="I6" s="13">
        <v>194</v>
      </c>
      <c r="J6" s="12">
        <v>0.02</v>
      </c>
      <c r="K6" s="13">
        <v>200</v>
      </c>
      <c r="L6" s="12">
        <v>0.01</v>
      </c>
      <c r="M6" s="13">
        <v>219</v>
      </c>
      <c r="N6" s="12">
        <v>0.02</v>
      </c>
      <c r="O6" s="13">
        <v>253</v>
      </c>
      <c r="P6" s="12">
        <v>0.04</v>
      </c>
      <c r="Q6" s="13">
        <v>202</v>
      </c>
      <c r="R6" s="12">
        <v>0.11</v>
      </c>
      <c r="S6" s="13">
        <v>224</v>
      </c>
      <c r="T6" s="12">
        <v>7.0000000000000007E-2</v>
      </c>
      <c r="U6" s="13">
        <v>237</v>
      </c>
    </row>
    <row r="7" spans="1:21" x14ac:dyDescent="0.25">
      <c r="A7" t="s">
        <v>33</v>
      </c>
      <c r="B7" s="12">
        <v>0.03</v>
      </c>
      <c r="C7" s="13">
        <v>44</v>
      </c>
      <c r="D7" s="12">
        <v>0.06</v>
      </c>
      <c r="E7" s="13">
        <v>101</v>
      </c>
      <c r="F7" s="12">
        <v>0.02</v>
      </c>
      <c r="G7" s="13">
        <v>94</v>
      </c>
      <c r="H7" s="12">
        <v>0.03</v>
      </c>
      <c r="I7" s="13">
        <v>85</v>
      </c>
      <c r="J7" s="12">
        <v>0.02</v>
      </c>
      <c r="K7" s="13">
        <v>190</v>
      </c>
      <c r="L7" s="13" t="s">
        <v>6</v>
      </c>
      <c r="M7" s="13" t="s">
        <v>6</v>
      </c>
      <c r="N7" s="12">
        <v>0.02</v>
      </c>
      <c r="O7" s="13">
        <v>118</v>
      </c>
      <c r="P7" s="12">
        <v>0.05</v>
      </c>
      <c r="Q7" s="13">
        <v>93</v>
      </c>
      <c r="R7" s="12">
        <v>7.0000000000000007E-2</v>
      </c>
      <c r="S7" s="13">
        <v>102</v>
      </c>
      <c r="T7" s="12">
        <v>0.06</v>
      </c>
      <c r="U7" s="13">
        <v>86</v>
      </c>
    </row>
    <row r="8" spans="1:21" x14ac:dyDescent="0.25">
      <c r="A8" t="s">
        <v>34</v>
      </c>
      <c r="B8" s="12">
        <v>0.09</v>
      </c>
      <c r="C8" s="13">
        <v>43</v>
      </c>
      <c r="D8" s="12">
        <v>0.09</v>
      </c>
      <c r="E8" s="13">
        <v>105</v>
      </c>
      <c r="F8" s="12">
        <v>0.04</v>
      </c>
      <c r="G8" s="13">
        <v>94</v>
      </c>
      <c r="H8" s="12">
        <v>0.03</v>
      </c>
      <c r="I8" s="13">
        <v>86</v>
      </c>
      <c r="J8" s="12">
        <v>0.04</v>
      </c>
      <c r="K8" s="13">
        <v>102</v>
      </c>
      <c r="L8" s="12">
        <v>0.01</v>
      </c>
      <c r="M8" s="13">
        <v>84</v>
      </c>
      <c r="N8" s="12">
        <v>0.03</v>
      </c>
      <c r="O8" s="13">
        <v>94</v>
      </c>
      <c r="P8" s="12">
        <v>0.04</v>
      </c>
      <c r="Q8" s="13">
        <v>90</v>
      </c>
      <c r="R8" s="12">
        <v>0.09</v>
      </c>
      <c r="S8" s="13">
        <v>100</v>
      </c>
      <c r="T8" s="12">
        <v>0.13</v>
      </c>
      <c r="U8" s="13">
        <v>111</v>
      </c>
    </row>
    <row r="9" spans="1:21" x14ac:dyDescent="0.25">
      <c r="A9" t="s">
        <v>35</v>
      </c>
      <c r="B9" s="12">
        <v>0.04</v>
      </c>
      <c r="C9" s="13">
        <v>22</v>
      </c>
      <c r="D9" s="12">
        <v>0.03</v>
      </c>
      <c r="E9" s="13">
        <v>26</v>
      </c>
      <c r="F9" s="12">
        <v>0.01</v>
      </c>
      <c r="G9" s="13">
        <v>27</v>
      </c>
      <c r="H9" s="12">
        <v>0.02</v>
      </c>
      <c r="I9" s="13">
        <v>23</v>
      </c>
      <c r="J9" s="12">
        <v>0</v>
      </c>
      <c r="K9" s="13">
        <v>25</v>
      </c>
      <c r="L9" s="12">
        <v>0</v>
      </c>
      <c r="M9" s="13">
        <v>25</v>
      </c>
      <c r="N9" s="12">
        <v>0.02</v>
      </c>
      <c r="O9" s="13">
        <v>28</v>
      </c>
      <c r="P9" s="12">
        <v>0</v>
      </c>
      <c r="Q9" s="13">
        <v>25</v>
      </c>
      <c r="R9" s="12">
        <v>0.03</v>
      </c>
      <c r="S9" s="13">
        <v>29</v>
      </c>
      <c r="T9" s="12">
        <v>0.04</v>
      </c>
      <c r="U9" s="13">
        <v>32</v>
      </c>
    </row>
    <row r="10" spans="1:21" x14ac:dyDescent="0.25">
      <c r="A10" t="s">
        <v>36</v>
      </c>
      <c r="B10" s="12">
        <v>0.08</v>
      </c>
      <c r="C10" s="13">
        <v>61</v>
      </c>
      <c r="D10" s="12">
        <v>0.09</v>
      </c>
      <c r="E10" s="13">
        <v>112</v>
      </c>
      <c r="F10" s="12">
        <v>0.05</v>
      </c>
      <c r="G10" s="13">
        <v>119</v>
      </c>
      <c r="H10" s="12">
        <v>7.0000000000000007E-2</v>
      </c>
      <c r="I10" s="13">
        <v>113</v>
      </c>
      <c r="J10" s="12">
        <v>0.06</v>
      </c>
      <c r="K10" s="13">
        <v>123</v>
      </c>
      <c r="L10" s="12">
        <v>0.01</v>
      </c>
      <c r="M10" s="13">
        <v>116</v>
      </c>
      <c r="N10" s="12">
        <v>0.02</v>
      </c>
      <c r="O10" s="13">
        <v>108</v>
      </c>
      <c r="P10" s="12">
        <v>0.09</v>
      </c>
      <c r="Q10" s="13">
        <v>122</v>
      </c>
      <c r="R10" s="12">
        <v>0.1</v>
      </c>
      <c r="S10" s="13">
        <v>111</v>
      </c>
      <c r="T10" s="12">
        <v>0.12</v>
      </c>
      <c r="U10" s="13">
        <v>134</v>
      </c>
    </row>
    <row r="11" spans="1:21" ht="15.75" thickBot="1" x14ac:dyDescent="0.3">
      <c r="A11" s="6" t="s">
        <v>37</v>
      </c>
      <c r="B11" s="10">
        <v>0.09</v>
      </c>
      <c r="C11" s="11">
        <v>163</v>
      </c>
      <c r="D11" s="10">
        <v>0.12</v>
      </c>
      <c r="E11" s="11">
        <v>249</v>
      </c>
      <c r="F11" s="10">
        <v>7.0000000000000007E-2</v>
      </c>
      <c r="G11" s="11">
        <v>254</v>
      </c>
      <c r="H11" s="10">
        <v>7.0000000000000007E-2</v>
      </c>
      <c r="I11" s="11">
        <v>260</v>
      </c>
      <c r="J11" s="10">
        <v>0.04</v>
      </c>
      <c r="K11" s="11">
        <v>270</v>
      </c>
      <c r="L11" s="10">
        <v>0.02</v>
      </c>
      <c r="M11" s="11">
        <v>236</v>
      </c>
      <c r="N11" s="10">
        <v>0.03</v>
      </c>
      <c r="O11" s="11">
        <v>237</v>
      </c>
      <c r="P11" s="10">
        <v>0.06</v>
      </c>
      <c r="Q11" s="11">
        <v>248</v>
      </c>
      <c r="R11" s="10">
        <v>0.12</v>
      </c>
      <c r="S11" s="11">
        <v>263</v>
      </c>
      <c r="T11" s="10">
        <v>0.13</v>
      </c>
      <c r="U11" s="11">
        <v>236</v>
      </c>
    </row>
  </sheetData>
  <sortState ref="A5:U11">
    <sortCondition ref="A1"/>
  </sortState>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RowHeight="15" x14ac:dyDescent="0.25"/>
  <cols>
    <col min="1" max="1" width="46.2851562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52</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31</v>
      </c>
      <c r="B5" s="12">
        <v>0.04</v>
      </c>
      <c r="C5" s="13">
        <v>134</v>
      </c>
      <c r="D5" s="12">
        <v>7.0000000000000007E-2</v>
      </c>
      <c r="E5" s="13">
        <v>163</v>
      </c>
      <c r="F5" s="12">
        <v>7.0000000000000007E-2</v>
      </c>
      <c r="G5" s="13">
        <v>109</v>
      </c>
      <c r="H5" s="12">
        <v>0.02</v>
      </c>
      <c r="I5" s="13">
        <v>126</v>
      </c>
      <c r="J5" s="12">
        <v>0.02</v>
      </c>
      <c r="K5" s="13">
        <v>175</v>
      </c>
      <c r="L5" s="12">
        <v>0.01</v>
      </c>
      <c r="M5" s="13">
        <v>88</v>
      </c>
      <c r="N5" s="12">
        <v>0.01</v>
      </c>
      <c r="O5" s="13">
        <v>144</v>
      </c>
      <c r="P5" s="12">
        <v>0.03</v>
      </c>
      <c r="Q5" s="13">
        <v>145</v>
      </c>
      <c r="R5" s="12">
        <v>0.05</v>
      </c>
      <c r="S5" s="13">
        <v>158</v>
      </c>
      <c r="T5" s="12">
        <v>0.13</v>
      </c>
      <c r="U5" s="13">
        <v>160</v>
      </c>
    </row>
    <row r="6" spans="1:21" x14ac:dyDescent="0.25">
      <c r="A6" t="s">
        <v>32</v>
      </c>
      <c r="B6" s="12">
        <v>0.02</v>
      </c>
      <c r="C6" s="13">
        <v>194</v>
      </c>
      <c r="D6" s="12">
        <v>0.03</v>
      </c>
      <c r="E6" s="13">
        <v>213</v>
      </c>
      <c r="F6" s="12">
        <v>0.02</v>
      </c>
      <c r="G6" s="13">
        <v>124</v>
      </c>
      <c r="H6" s="12">
        <v>0.01</v>
      </c>
      <c r="I6" s="13">
        <v>159</v>
      </c>
      <c r="J6" s="12">
        <v>0.01</v>
      </c>
      <c r="K6" s="13">
        <v>171</v>
      </c>
      <c r="L6" s="12">
        <v>0.01</v>
      </c>
      <c r="M6" s="13">
        <v>216</v>
      </c>
      <c r="N6" s="12">
        <v>0.02</v>
      </c>
      <c r="O6" s="13">
        <v>239</v>
      </c>
      <c r="P6" s="12">
        <v>0.03</v>
      </c>
      <c r="Q6" s="13">
        <v>226</v>
      </c>
      <c r="R6" s="12">
        <v>0.04</v>
      </c>
      <c r="S6" s="13">
        <v>257</v>
      </c>
      <c r="T6" s="12">
        <v>7.0000000000000007E-2</v>
      </c>
      <c r="U6" s="13">
        <v>257</v>
      </c>
    </row>
    <row r="7" spans="1:21" x14ac:dyDescent="0.25">
      <c r="A7" t="s">
        <v>33</v>
      </c>
      <c r="B7" s="13"/>
      <c r="C7" s="13"/>
      <c r="D7" s="13"/>
      <c r="E7" s="13"/>
      <c r="F7" s="13"/>
      <c r="G7" s="13"/>
      <c r="H7" s="13"/>
      <c r="I7" s="13"/>
      <c r="J7" s="13"/>
      <c r="K7" s="13"/>
      <c r="L7" s="13"/>
      <c r="M7" s="13"/>
      <c r="N7" s="12">
        <v>0.04</v>
      </c>
      <c r="O7" s="13">
        <v>29</v>
      </c>
      <c r="P7" s="12">
        <v>0</v>
      </c>
      <c r="Q7" s="13">
        <v>50</v>
      </c>
      <c r="R7" s="12">
        <v>0.04</v>
      </c>
      <c r="S7" s="13">
        <v>24</v>
      </c>
      <c r="T7" s="12">
        <v>0.05</v>
      </c>
      <c r="U7" s="13">
        <v>40</v>
      </c>
    </row>
    <row r="8" spans="1:21" x14ac:dyDescent="0.25">
      <c r="A8" t="s">
        <v>34</v>
      </c>
      <c r="B8" s="12">
        <v>0.08</v>
      </c>
      <c r="C8" s="13">
        <v>97</v>
      </c>
      <c r="D8" s="12">
        <v>0.06</v>
      </c>
      <c r="E8" s="13">
        <v>87</v>
      </c>
      <c r="F8" s="12">
        <v>0.04</v>
      </c>
      <c r="G8" s="13">
        <v>82</v>
      </c>
      <c r="H8" s="12">
        <v>0.02</v>
      </c>
      <c r="I8" s="13">
        <v>73</v>
      </c>
      <c r="J8" s="12">
        <v>0.01</v>
      </c>
      <c r="K8" s="13">
        <v>85</v>
      </c>
      <c r="L8" s="12">
        <v>0</v>
      </c>
      <c r="M8" s="13">
        <v>87</v>
      </c>
      <c r="N8" s="12">
        <v>0.02</v>
      </c>
      <c r="O8" s="13">
        <v>114</v>
      </c>
      <c r="P8" s="12">
        <v>0.04</v>
      </c>
      <c r="Q8" s="13">
        <v>77</v>
      </c>
      <c r="R8" s="12">
        <v>0.06</v>
      </c>
      <c r="S8" s="13">
        <v>80</v>
      </c>
      <c r="T8" s="12">
        <v>0.12</v>
      </c>
      <c r="U8" s="13">
        <v>86</v>
      </c>
    </row>
    <row r="9" spans="1:21" x14ac:dyDescent="0.25">
      <c r="A9" s="14" t="s">
        <v>37</v>
      </c>
      <c r="B9" s="15">
        <v>0.08</v>
      </c>
      <c r="C9" s="16">
        <v>158</v>
      </c>
      <c r="D9" s="15">
        <v>0.08</v>
      </c>
      <c r="E9" s="16">
        <v>168</v>
      </c>
      <c r="F9" s="15">
        <v>7.0000000000000007E-2</v>
      </c>
      <c r="G9" s="16">
        <v>112</v>
      </c>
      <c r="H9" s="15">
        <v>0.03</v>
      </c>
      <c r="I9" s="16">
        <v>128</v>
      </c>
      <c r="J9" s="15">
        <v>0.02</v>
      </c>
      <c r="K9" s="16">
        <v>140</v>
      </c>
      <c r="L9" s="15">
        <v>0.01</v>
      </c>
      <c r="M9" s="16">
        <v>156</v>
      </c>
      <c r="N9" s="15">
        <v>0.02</v>
      </c>
      <c r="O9" s="16">
        <v>186</v>
      </c>
      <c r="P9" s="15">
        <v>0.03</v>
      </c>
      <c r="Q9" s="16">
        <v>209</v>
      </c>
      <c r="R9" s="15">
        <v>7.0000000000000007E-2</v>
      </c>
      <c r="S9" s="16">
        <v>221</v>
      </c>
      <c r="T9" s="15">
        <v>0.06</v>
      </c>
      <c r="U9" s="16">
        <v>217</v>
      </c>
    </row>
    <row r="10" spans="1:21" ht="15.75" thickBot="1" x14ac:dyDescent="0.3">
      <c r="A10" s="6" t="s">
        <v>4</v>
      </c>
      <c r="B10" s="10">
        <v>0.04</v>
      </c>
      <c r="C10" s="11">
        <v>72</v>
      </c>
      <c r="D10" s="10">
        <v>0.03</v>
      </c>
      <c r="E10" s="11">
        <v>72</v>
      </c>
      <c r="F10" s="10">
        <v>7.0000000000000007E-2</v>
      </c>
      <c r="G10" s="11">
        <v>29</v>
      </c>
      <c r="H10" s="10">
        <v>0.03</v>
      </c>
      <c r="I10" s="11">
        <v>37</v>
      </c>
      <c r="J10" s="10">
        <v>0</v>
      </c>
      <c r="K10" s="11">
        <v>66</v>
      </c>
      <c r="L10" s="10">
        <v>0.02</v>
      </c>
      <c r="M10" s="11">
        <v>58</v>
      </c>
      <c r="N10" s="10">
        <v>0</v>
      </c>
      <c r="O10" s="11">
        <v>81</v>
      </c>
      <c r="P10" s="10">
        <v>0.01</v>
      </c>
      <c r="Q10" s="11">
        <v>72</v>
      </c>
      <c r="R10" s="10">
        <v>0.04</v>
      </c>
      <c r="S10" s="11">
        <v>80</v>
      </c>
      <c r="T10" s="10">
        <v>7.0000000000000007E-2</v>
      </c>
      <c r="U10" s="11">
        <v>86</v>
      </c>
    </row>
  </sheetData>
  <sortState ref="A5:U10">
    <sortCondition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workbookViewId="0"/>
  </sheetViews>
  <sheetFormatPr defaultRowHeight="15" x14ac:dyDescent="0.25"/>
  <cols>
    <col min="1" max="1" width="36.140625" bestFit="1" customWidth="1"/>
    <col min="2" max="2" width="12.7109375" bestFit="1" customWidth="1"/>
    <col min="3" max="3" width="5" bestFit="1" customWidth="1"/>
    <col min="4" max="4" width="3" bestFit="1" customWidth="1"/>
    <col min="5" max="5" width="5" bestFit="1" customWidth="1"/>
    <col min="6" max="6" width="3" bestFit="1" customWidth="1"/>
    <col min="7" max="7" width="5" bestFit="1" customWidth="1"/>
    <col min="8" max="8" width="3" bestFit="1" customWidth="1"/>
    <col min="9" max="9" width="5" bestFit="1" customWidth="1"/>
    <col min="10" max="10" width="3" bestFit="1" customWidth="1"/>
    <col min="11" max="11" width="5" bestFit="1" customWidth="1"/>
    <col min="12" max="12" width="3" bestFit="1" customWidth="1"/>
    <col min="13" max="13" width="5" bestFit="1" customWidth="1"/>
    <col min="14" max="14" width="3" bestFit="1" customWidth="1"/>
    <col min="15" max="15" width="5" bestFit="1" customWidth="1"/>
    <col min="16" max="16" width="4" bestFit="1" customWidth="1"/>
    <col min="17" max="17" width="5" bestFit="1" customWidth="1"/>
    <col min="18" max="18" width="4" bestFit="1" customWidth="1"/>
    <col min="19" max="19" width="5" bestFit="1" customWidth="1"/>
    <col min="20" max="20" width="3" bestFit="1" customWidth="1"/>
    <col min="21" max="21" width="5" bestFit="1" customWidth="1"/>
    <col min="22" max="22" width="3" bestFit="1" customWidth="1"/>
  </cols>
  <sheetData>
    <row r="1" spans="1:22" x14ac:dyDescent="0.25">
      <c r="A1" s="2" t="str">
        <f>HYPERLINK("#uFremskrivningsgrupper!a1","Tilbage til Fremskrivnings grupper")</f>
        <v>Tilbage til Fremskrivnings grupper</v>
      </c>
    </row>
    <row r="2" spans="1:22" ht="15.75" thickBot="1" x14ac:dyDescent="0.3">
      <c r="A2" s="1" t="s">
        <v>83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14" t="s">
        <v>423</v>
      </c>
      <c r="B5" s="18" t="str">
        <f>HYPERLINK("#u76206200i!a1","Hoved institution")</f>
        <v>Hoved institution</v>
      </c>
      <c r="C5" s="16"/>
      <c r="D5" s="16"/>
      <c r="E5" s="16"/>
      <c r="F5" s="16"/>
      <c r="G5" s="16"/>
      <c r="H5" s="16"/>
      <c r="I5" s="16"/>
      <c r="J5" s="16"/>
      <c r="K5" s="16" t="s">
        <v>6</v>
      </c>
      <c r="L5" s="16" t="s">
        <v>6</v>
      </c>
      <c r="M5" s="16" t="s">
        <v>6</v>
      </c>
      <c r="N5" s="16" t="s">
        <v>6</v>
      </c>
      <c r="O5" s="16" t="s">
        <v>6</v>
      </c>
      <c r="P5" s="16" t="s">
        <v>6</v>
      </c>
      <c r="Q5" s="15">
        <v>0.17</v>
      </c>
      <c r="R5" s="16">
        <v>13</v>
      </c>
      <c r="S5" s="15">
        <v>0.2</v>
      </c>
      <c r="T5" s="16">
        <v>17</v>
      </c>
      <c r="U5" s="15">
        <v>0.3</v>
      </c>
      <c r="V5" s="16">
        <v>21</v>
      </c>
    </row>
    <row r="6" spans="1:22" x14ac:dyDescent="0.25">
      <c r="A6" t="s">
        <v>417</v>
      </c>
      <c r="B6" s="17" t="str">
        <f>HYPERLINK("#u63496000i!a1","Hoved institution")</f>
        <v>Hoved institution</v>
      </c>
      <c r="C6" s="13" t="s">
        <v>6</v>
      </c>
      <c r="D6" s="13" t="s">
        <v>6</v>
      </c>
      <c r="E6" s="13"/>
      <c r="F6" s="13"/>
      <c r="G6" s="13"/>
      <c r="H6" s="13"/>
      <c r="I6" s="13"/>
      <c r="J6" s="13"/>
      <c r="K6" s="13"/>
      <c r="L6" s="13"/>
      <c r="M6" s="13"/>
      <c r="N6" s="13"/>
      <c r="O6" s="13"/>
      <c r="P6" s="13"/>
      <c r="Q6" s="13"/>
      <c r="R6" s="13"/>
      <c r="S6" s="13"/>
      <c r="T6" s="13"/>
      <c r="U6" s="13"/>
      <c r="V6" s="13"/>
    </row>
    <row r="7" spans="1:22" x14ac:dyDescent="0.25">
      <c r="A7" t="s">
        <v>418</v>
      </c>
      <c r="B7" s="17" t="str">
        <f>HYPERLINK("#u64006200i!a1","Hoved institution")</f>
        <v>Hoved institution</v>
      </c>
      <c r="C7" s="12">
        <v>0.01</v>
      </c>
      <c r="D7" s="13">
        <v>11</v>
      </c>
      <c r="E7" s="12">
        <v>0.02</v>
      </c>
      <c r="F7" s="13">
        <v>15</v>
      </c>
      <c r="G7" s="12">
        <v>0</v>
      </c>
      <c r="H7" s="13">
        <v>20</v>
      </c>
      <c r="I7" s="12">
        <v>0.04</v>
      </c>
      <c r="J7" s="13">
        <v>24</v>
      </c>
      <c r="K7" s="12">
        <v>0.01</v>
      </c>
      <c r="L7" s="13">
        <v>13</v>
      </c>
      <c r="M7" s="12">
        <v>0.01</v>
      </c>
      <c r="N7" s="13">
        <v>23</v>
      </c>
      <c r="O7" s="12">
        <v>0</v>
      </c>
      <c r="P7" s="13">
        <v>34</v>
      </c>
      <c r="Q7" s="12">
        <v>0.03</v>
      </c>
      <c r="R7" s="13">
        <v>33</v>
      </c>
      <c r="S7" s="12">
        <v>0.01</v>
      </c>
      <c r="T7" s="13">
        <v>33</v>
      </c>
      <c r="U7" s="12">
        <v>0</v>
      </c>
      <c r="V7" s="13">
        <v>43</v>
      </c>
    </row>
    <row r="8" spans="1:22" x14ac:dyDescent="0.25">
      <c r="A8" t="s">
        <v>422</v>
      </c>
      <c r="B8" s="17" t="str">
        <f>HYPERLINK("#u72076200i!a1","Hoved institution")</f>
        <v>Hoved institution</v>
      </c>
      <c r="C8" s="13"/>
      <c r="D8" s="13"/>
      <c r="E8" s="13"/>
      <c r="F8" s="13"/>
      <c r="G8" s="13"/>
      <c r="H8" s="13"/>
      <c r="I8" s="13"/>
      <c r="J8" s="13"/>
      <c r="K8" s="13"/>
      <c r="L8" s="13"/>
      <c r="M8" s="13"/>
      <c r="N8" s="13"/>
      <c r="O8" s="13"/>
      <c r="P8" s="13"/>
      <c r="Q8" s="12">
        <v>0</v>
      </c>
      <c r="R8" s="13">
        <v>12</v>
      </c>
      <c r="S8" s="13" t="s">
        <v>6</v>
      </c>
      <c r="T8" s="13" t="s">
        <v>6</v>
      </c>
      <c r="U8" s="12">
        <v>0.03</v>
      </c>
      <c r="V8" s="13">
        <v>32</v>
      </c>
    </row>
    <row r="9" spans="1:22" x14ac:dyDescent="0.25">
      <c r="A9" t="s">
        <v>419</v>
      </c>
      <c r="B9" s="17" t="str">
        <f>HYPERLINK("#u64146200i!a1","Hoved institution")</f>
        <v>Hoved institution</v>
      </c>
      <c r="C9" s="13" t="s">
        <v>6</v>
      </c>
      <c r="D9" s="13" t="s">
        <v>6</v>
      </c>
      <c r="E9" s="13" t="s">
        <v>6</v>
      </c>
      <c r="F9" s="13" t="s">
        <v>6</v>
      </c>
      <c r="G9" s="13" t="s">
        <v>6</v>
      </c>
      <c r="H9" s="13" t="s">
        <v>6</v>
      </c>
      <c r="I9" s="13"/>
      <c r="J9" s="13"/>
      <c r="K9" s="13"/>
      <c r="L9" s="13"/>
      <c r="M9" s="13"/>
      <c r="N9" s="13"/>
      <c r="O9" s="13"/>
      <c r="P9" s="13"/>
      <c r="Q9" s="13"/>
      <c r="R9" s="13"/>
      <c r="S9" s="13"/>
      <c r="T9" s="13"/>
      <c r="U9" s="13"/>
      <c r="V9" s="13"/>
    </row>
    <row r="10" spans="1:22" x14ac:dyDescent="0.25">
      <c r="A10" t="s">
        <v>359</v>
      </c>
      <c r="B10" s="17" t="str">
        <f>HYPERLINK("#u64606200i!a1","Hoved institution")</f>
        <v>Hoved institution</v>
      </c>
      <c r="C10" s="12">
        <v>0.27</v>
      </c>
      <c r="D10" s="13">
        <v>15</v>
      </c>
      <c r="E10" s="13" t="s">
        <v>6</v>
      </c>
      <c r="F10" s="13" t="s">
        <v>6</v>
      </c>
      <c r="G10" s="13" t="s">
        <v>6</v>
      </c>
      <c r="H10" s="13" t="s">
        <v>6</v>
      </c>
      <c r="I10" s="13"/>
      <c r="J10" s="13"/>
      <c r="K10" s="13" t="s">
        <v>6</v>
      </c>
      <c r="L10" s="13" t="s">
        <v>6</v>
      </c>
      <c r="M10" s="13" t="s">
        <v>6</v>
      </c>
      <c r="N10" s="13" t="s">
        <v>6</v>
      </c>
      <c r="O10" s="13" t="s">
        <v>6</v>
      </c>
      <c r="P10" s="13" t="s">
        <v>6</v>
      </c>
      <c r="Q10" s="13" t="s">
        <v>6</v>
      </c>
      <c r="R10" s="13" t="s">
        <v>6</v>
      </c>
      <c r="S10" s="13" t="s">
        <v>6</v>
      </c>
      <c r="T10" s="13" t="s">
        <v>6</v>
      </c>
      <c r="U10" s="13" t="s">
        <v>6</v>
      </c>
      <c r="V10" s="13" t="s">
        <v>6</v>
      </c>
    </row>
    <row r="11" spans="1:22" x14ac:dyDescent="0.25">
      <c r="A11" t="s">
        <v>421</v>
      </c>
      <c r="B11" s="17" t="str">
        <f>HYPERLINK("#u64506200i!a1","Hoved institution")</f>
        <v>Hoved institution</v>
      </c>
      <c r="C11" s="12">
        <v>0.22</v>
      </c>
      <c r="D11" s="13">
        <v>35</v>
      </c>
      <c r="E11" s="12">
        <v>0.21</v>
      </c>
      <c r="F11" s="13">
        <v>59</v>
      </c>
      <c r="G11" s="12">
        <v>0.15</v>
      </c>
      <c r="H11" s="13">
        <v>97</v>
      </c>
      <c r="I11" s="12">
        <v>0.18</v>
      </c>
      <c r="J11" s="13">
        <v>84</v>
      </c>
      <c r="K11" s="12">
        <v>0.12</v>
      </c>
      <c r="L11" s="13">
        <v>24</v>
      </c>
      <c r="M11" s="12">
        <v>0.16</v>
      </c>
      <c r="N11" s="13">
        <v>93</v>
      </c>
      <c r="O11" s="12">
        <v>0.19</v>
      </c>
      <c r="P11" s="13">
        <v>100</v>
      </c>
      <c r="Q11" s="12">
        <v>0.31</v>
      </c>
      <c r="R11" s="13">
        <v>109</v>
      </c>
      <c r="S11" s="12">
        <v>0.33</v>
      </c>
      <c r="T11" s="13">
        <v>90</v>
      </c>
      <c r="U11" s="12">
        <v>0.26</v>
      </c>
      <c r="V11" s="13">
        <v>27</v>
      </c>
    </row>
    <row r="12" spans="1:22" x14ac:dyDescent="0.25">
      <c r="A12" t="s">
        <v>420</v>
      </c>
      <c r="B12" s="17" t="str">
        <f>HYPERLINK("#u64406200i!a1","Hoved institution")</f>
        <v>Hoved institution</v>
      </c>
      <c r="C12" s="12" t="s">
        <v>6</v>
      </c>
      <c r="D12" s="13" t="s">
        <v>6</v>
      </c>
      <c r="E12" s="13" t="s">
        <v>6</v>
      </c>
      <c r="F12" s="13" t="s">
        <v>6</v>
      </c>
      <c r="G12" s="12">
        <v>0.18</v>
      </c>
      <c r="H12" s="13">
        <v>13</v>
      </c>
      <c r="I12" s="12">
        <v>7.0000000000000007E-2</v>
      </c>
      <c r="J12" s="13">
        <v>15</v>
      </c>
      <c r="K12" s="13"/>
      <c r="L12" s="13"/>
      <c r="M12" s="13" t="s">
        <v>6</v>
      </c>
      <c r="N12" s="13" t="s">
        <v>6</v>
      </c>
      <c r="O12" s="13"/>
      <c r="P12" s="13"/>
      <c r="Q12" s="13" t="s">
        <v>6</v>
      </c>
      <c r="R12" s="13" t="s">
        <v>6</v>
      </c>
      <c r="S12" s="12">
        <v>0.17</v>
      </c>
      <c r="T12" s="13">
        <v>10</v>
      </c>
      <c r="U12" s="12">
        <v>0.23</v>
      </c>
      <c r="V12" s="13">
        <v>13</v>
      </c>
    </row>
    <row r="13" spans="1:22" ht="15.75" thickBot="1" x14ac:dyDescent="0.3">
      <c r="A13" s="6" t="s">
        <v>416</v>
      </c>
      <c r="B13" s="9" t="str">
        <f>HYPERLINK("#u61506200i!a1","Hoved institution")</f>
        <v>Hoved institution</v>
      </c>
      <c r="C13" s="10">
        <v>0.09</v>
      </c>
      <c r="D13" s="11">
        <v>18</v>
      </c>
      <c r="E13" s="10">
        <v>0.11</v>
      </c>
      <c r="F13" s="11">
        <v>16</v>
      </c>
      <c r="G13" s="10">
        <v>0.19</v>
      </c>
      <c r="H13" s="11">
        <v>10</v>
      </c>
      <c r="I13" s="10">
        <v>0.09</v>
      </c>
      <c r="J13" s="11">
        <v>16</v>
      </c>
      <c r="K13" s="11" t="s">
        <v>6</v>
      </c>
      <c r="L13" s="11" t="s">
        <v>6</v>
      </c>
      <c r="M13" s="10">
        <v>0.05</v>
      </c>
      <c r="N13" s="11">
        <v>20</v>
      </c>
      <c r="O13" s="10">
        <v>0.13</v>
      </c>
      <c r="P13" s="11">
        <v>17</v>
      </c>
      <c r="Q13" s="10">
        <v>0.22</v>
      </c>
      <c r="R13" s="11">
        <v>26</v>
      </c>
      <c r="S13" s="10">
        <v>0.16</v>
      </c>
      <c r="T13" s="11">
        <v>30</v>
      </c>
      <c r="U13" s="10">
        <v>0.26</v>
      </c>
      <c r="V13" s="11">
        <v>30</v>
      </c>
    </row>
  </sheetData>
  <sortState ref="A5:V13">
    <sortCondition ref="A1"/>
  </sortState>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51</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32</v>
      </c>
      <c r="B5" s="12">
        <v>0.23</v>
      </c>
      <c r="C5" s="13">
        <v>60</v>
      </c>
      <c r="D5" s="12">
        <v>0.14000000000000001</v>
      </c>
      <c r="E5" s="13">
        <v>90</v>
      </c>
      <c r="F5" s="12">
        <v>0.15</v>
      </c>
      <c r="G5" s="13">
        <v>56</v>
      </c>
      <c r="H5" s="12">
        <v>0.1</v>
      </c>
      <c r="I5" s="13">
        <v>112</v>
      </c>
      <c r="J5" s="12">
        <v>0.12</v>
      </c>
      <c r="K5" s="13">
        <v>184</v>
      </c>
      <c r="L5" s="12">
        <v>0.05</v>
      </c>
      <c r="M5" s="13">
        <v>118</v>
      </c>
      <c r="N5" s="12">
        <v>0.1</v>
      </c>
      <c r="O5" s="13">
        <v>192</v>
      </c>
      <c r="P5" s="12">
        <v>0.14000000000000001</v>
      </c>
      <c r="Q5" s="13">
        <v>190</v>
      </c>
      <c r="R5" s="12">
        <v>0.14000000000000001</v>
      </c>
      <c r="S5" s="13">
        <v>199</v>
      </c>
      <c r="T5" s="12">
        <v>0.12</v>
      </c>
      <c r="U5" s="13">
        <v>227</v>
      </c>
    </row>
    <row r="6" spans="1:21" x14ac:dyDescent="0.25">
      <c r="A6" t="s">
        <v>33</v>
      </c>
      <c r="B6" s="12">
        <v>0.2</v>
      </c>
      <c r="C6" s="13">
        <v>67</v>
      </c>
      <c r="D6" s="12">
        <v>0.16</v>
      </c>
      <c r="E6" s="13">
        <v>54</v>
      </c>
      <c r="F6" s="12">
        <v>0.16</v>
      </c>
      <c r="G6" s="13">
        <v>55</v>
      </c>
      <c r="H6" s="12">
        <v>0.17</v>
      </c>
      <c r="I6" s="13">
        <v>65</v>
      </c>
      <c r="J6" s="12">
        <v>7.0000000000000007E-2</v>
      </c>
      <c r="K6" s="13">
        <v>74</v>
      </c>
      <c r="L6" s="12">
        <v>0.05</v>
      </c>
      <c r="M6" s="13">
        <v>89</v>
      </c>
      <c r="N6" s="12">
        <v>0.13</v>
      </c>
      <c r="O6" s="13">
        <v>26</v>
      </c>
      <c r="P6" s="12">
        <v>0.11</v>
      </c>
      <c r="Q6" s="13">
        <v>165</v>
      </c>
      <c r="R6" s="12">
        <v>0.19</v>
      </c>
      <c r="S6" s="13">
        <v>134</v>
      </c>
      <c r="T6" s="12">
        <v>0.19</v>
      </c>
      <c r="U6" s="13">
        <v>125</v>
      </c>
    </row>
    <row r="7" spans="1:21" x14ac:dyDescent="0.25">
      <c r="A7" t="s">
        <v>34</v>
      </c>
      <c r="B7" s="13"/>
      <c r="C7" s="13"/>
      <c r="D7" s="13"/>
      <c r="E7" s="13"/>
      <c r="F7" s="13"/>
      <c r="G7" s="13"/>
      <c r="H7" s="13"/>
      <c r="I7" s="13"/>
      <c r="J7" s="13"/>
      <c r="K7" s="13"/>
      <c r="L7" s="13"/>
      <c r="M7" s="13"/>
      <c r="N7" s="13"/>
      <c r="O7" s="13"/>
      <c r="P7" s="12">
        <v>0.13</v>
      </c>
      <c r="Q7" s="13">
        <v>25</v>
      </c>
      <c r="R7" s="12">
        <v>0.18</v>
      </c>
      <c r="S7" s="13">
        <v>34</v>
      </c>
      <c r="T7" s="12">
        <v>0.21</v>
      </c>
      <c r="U7" s="13">
        <v>27</v>
      </c>
    </row>
    <row r="8" spans="1:21" ht="15.75" thickBot="1" x14ac:dyDescent="0.3">
      <c r="A8" s="6" t="s">
        <v>37</v>
      </c>
      <c r="B8" s="11"/>
      <c r="C8" s="11"/>
      <c r="D8" s="11"/>
      <c r="E8" s="11"/>
      <c r="F8" s="11"/>
      <c r="G8" s="11"/>
      <c r="H8" s="11"/>
      <c r="I8" s="11"/>
      <c r="J8" s="10">
        <v>0.14000000000000001</v>
      </c>
      <c r="K8" s="11">
        <v>46</v>
      </c>
      <c r="L8" s="10">
        <v>7.0000000000000007E-2</v>
      </c>
      <c r="M8" s="11">
        <v>60</v>
      </c>
      <c r="N8" s="10">
        <v>0.08</v>
      </c>
      <c r="O8" s="11">
        <v>54</v>
      </c>
      <c r="P8" s="10">
        <v>0.09</v>
      </c>
      <c r="Q8" s="11">
        <v>62</v>
      </c>
      <c r="R8" s="10">
        <v>0.11</v>
      </c>
      <c r="S8" s="11">
        <v>51</v>
      </c>
      <c r="T8" s="10">
        <v>0.17</v>
      </c>
      <c r="U8" s="11">
        <v>69</v>
      </c>
    </row>
  </sheetData>
  <sortState ref="A5:U8">
    <sortCondition ref="A1"/>
  </sortState>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41.140625" bestFit="1" customWidth="1"/>
    <col min="6" max="6" width="5" bestFit="1" customWidth="1"/>
    <col min="7" max="7" width="3" bestFit="1" customWidth="1"/>
    <col min="8" max="8" width="5" bestFit="1" customWidth="1"/>
    <col min="9" max="9" width="3" bestFit="1" customWidth="1"/>
    <col min="10" max="10" width="5" bestFit="1" customWidth="1"/>
    <col min="11" max="11" width="2.42578125"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50</v>
      </c>
      <c r="B2" s="1"/>
    </row>
    <row r="3" spans="1:21" x14ac:dyDescent="0.25">
      <c r="A3" s="3"/>
      <c r="B3" s="7"/>
      <c r="C3" s="7"/>
      <c r="D3" s="7"/>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c r="C4" s="8"/>
      <c r="D4" s="8"/>
      <c r="E4" s="8"/>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26</v>
      </c>
      <c r="B5" s="13"/>
      <c r="C5" s="13"/>
      <c r="D5" s="13"/>
      <c r="E5" s="13"/>
      <c r="F5" s="13"/>
      <c r="G5" s="13"/>
      <c r="H5" s="13"/>
      <c r="I5" s="13"/>
      <c r="J5" s="13"/>
      <c r="K5" s="13"/>
      <c r="L5" s="13"/>
      <c r="M5" s="13"/>
      <c r="N5" s="13"/>
      <c r="O5" s="13"/>
      <c r="P5" s="13"/>
      <c r="Q5" s="13"/>
      <c r="R5" s="13"/>
      <c r="S5" s="13"/>
      <c r="T5" s="12">
        <v>0.22</v>
      </c>
      <c r="U5" s="13">
        <v>112</v>
      </c>
    </row>
    <row r="6" spans="1:21" ht="15.75" thickBot="1" x14ac:dyDescent="0.3">
      <c r="A6" s="6" t="s">
        <v>37</v>
      </c>
      <c r="B6" s="11"/>
      <c r="C6" s="11"/>
      <c r="D6" s="11"/>
      <c r="E6" s="11"/>
      <c r="F6" s="10">
        <v>0.13</v>
      </c>
      <c r="G6" s="11">
        <v>30</v>
      </c>
      <c r="H6" s="10">
        <v>0.12</v>
      </c>
      <c r="I6" s="11">
        <v>38</v>
      </c>
      <c r="J6" s="11" t="s">
        <v>6</v>
      </c>
      <c r="K6" s="11" t="s">
        <v>6</v>
      </c>
      <c r="L6" s="10">
        <v>0.04</v>
      </c>
      <c r="M6" s="11">
        <v>64</v>
      </c>
      <c r="N6" s="10">
        <v>0.18</v>
      </c>
      <c r="O6" s="11">
        <v>60</v>
      </c>
      <c r="P6" s="10">
        <v>0.39</v>
      </c>
      <c r="Q6" s="11">
        <v>56</v>
      </c>
      <c r="R6" s="10">
        <v>0.24</v>
      </c>
      <c r="S6" s="11">
        <v>60</v>
      </c>
      <c r="T6" s="10">
        <v>0.21</v>
      </c>
      <c r="U6" s="11">
        <v>91</v>
      </c>
    </row>
  </sheetData>
  <sortState ref="A5:U6">
    <sortCondition ref="A1"/>
  </sortState>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7.57031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49</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29</v>
      </c>
      <c r="B5" s="13"/>
      <c r="C5" s="13"/>
      <c r="D5" s="13"/>
      <c r="E5" s="13"/>
      <c r="F5" s="13" t="s">
        <v>6</v>
      </c>
      <c r="G5" s="13" t="s">
        <v>6</v>
      </c>
      <c r="H5" s="12">
        <v>0.06</v>
      </c>
      <c r="I5" s="13">
        <v>14</v>
      </c>
      <c r="J5" s="12">
        <v>0</v>
      </c>
      <c r="K5" s="13">
        <v>17</v>
      </c>
      <c r="L5" s="12">
        <v>0</v>
      </c>
      <c r="M5" s="13">
        <v>38</v>
      </c>
      <c r="N5" s="12">
        <v>0</v>
      </c>
      <c r="O5" s="13">
        <v>33</v>
      </c>
      <c r="P5" s="12">
        <v>0.03</v>
      </c>
      <c r="Q5" s="13">
        <v>56</v>
      </c>
      <c r="R5" s="12">
        <v>0.02</v>
      </c>
      <c r="S5" s="13">
        <v>56</v>
      </c>
      <c r="T5" s="12">
        <v>0.02</v>
      </c>
      <c r="U5" s="13">
        <v>44</v>
      </c>
    </row>
    <row r="6" spans="1:21" x14ac:dyDescent="0.25">
      <c r="A6" t="s">
        <v>28</v>
      </c>
      <c r="B6" s="13"/>
      <c r="C6" s="13"/>
      <c r="D6" s="12">
        <v>0.03</v>
      </c>
      <c r="E6" s="13">
        <v>13</v>
      </c>
      <c r="F6" s="13" t="s">
        <v>6</v>
      </c>
      <c r="G6" s="13" t="s">
        <v>6</v>
      </c>
      <c r="H6" s="13"/>
      <c r="I6" s="13"/>
      <c r="J6" s="13" t="s">
        <v>6</v>
      </c>
      <c r="K6" s="13" t="s">
        <v>6</v>
      </c>
      <c r="L6" s="12">
        <v>0.03</v>
      </c>
      <c r="M6" s="13">
        <v>11</v>
      </c>
      <c r="N6" s="13" t="s">
        <v>6</v>
      </c>
      <c r="O6" s="13" t="s">
        <v>6</v>
      </c>
      <c r="P6" s="12">
        <v>0</v>
      </c>
      <c r="Q6" s="13">
        <v>10</v>
      </c>
      <c r="R6" s="12">
        <v>0.08</v>
      </c>
      <c r="S6" s="13">
        <v>18</v>
      </c>
      <c r="T6" s="12">
        <v>0.11</v>
      </c>
      <c r="U6" s="13">
        <v>23</v>
      </c>
    </row>
    <row r="7" spans="1:21" x14ac:dyDescent="0.25">
      <c r="A7" t="s">
        <v>39</v>
      </c>
      <c r="B7" s="13"/>
      <c r="C7" s="13"/>
      <c r="D7" s="12">
        <v>0.01</v>
      </c>
      <c r="E7" s="13">
        <v>63</v>
      </c>
      <c r="F7" s="12">
        <v>0.01</v>
      </c>
      <c r="G7" s="13">
        <v>80</v>
      </c>
      <c r="H7" s="12">
        <v>0</v>
      </c>
      <c r="I7" s="13">
        <v>86</v>
      </c>
      <c r="J7" s="12">
        <v>0</v>
      </c>
      <c r="K7" s="13">
        <v>34</v>
      </c>
      <c r="L7" s="12">
        <v>0</v>
      </c>
      <c r="M7" s="13">
        <v>80</v>
      </c>
      <c r="N7" s="12">
        <v>0</v>
      </c>
      <c r="O7" s="13">
        <v>60</v>
      </c>
      <c r="P7" s="13"/>
      <c r="Q7" s="13"/>
      <c r="R7" s="13"/>
      <c r="S7" s="13"/>
      <c r="T7" s="13"/>
      <c r="U7" s="13"/>
    </row>
    <row r="8" spans="1:21" ht="15.75" thickBot="1" x14ac:dyDescent="0.3">
      <c r="A8" s="6" t="s">
        <v>42</v>
      </c>
      <c r="B8" s="10">
        <v>0.02</v>
      </c>
      <c r="C8" s="11">
        <v>10</v>
      </c>
      <c r="D8" s="11" t="s">
        <v>6</v>
      </c>
      <c r="E8" s="11" t="s">
        <v>6</v>
      </c>
      <c r="F8" s="10">
        <v>0.02</v>
      </c>
      <c r="G8" s="11">
        <v>11</v>
      </c>
      <c r="H8" s="11" t="s">
        <v>6</v>
      </c>
      <c r="I8" s="11" t="s">
        <v>6</v>
      </c>
      <c r="J8" s="11"/>
      <c r="K8" s="11"/>
      <c r="L8" s="11"/>
      <c r="M8" s="11"/>
      <c r="N8" s="11"/>
      <c r="O8" s="11"/>
      <c r="P8" s="11"/>
      <c r="Q8" s="11"/>
      <c r="R8" s="11"/>
      <c r="S8" s="11"/>
      <c r="T8" s="11"/>
      <c r="U8" s="11"/>
    </row>
  </sheetData>
  <sortState ref="A5:U8">
    <sortCondition ref="A1"/>
  </sortState>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heetViews>
  <sheetFormatPr defaultRowHeight="15" x14ac:dyDescent="0.25"/>
  <cols>
    <col min="1" max="1" width="48.7109375" bestFit="1" customWidth="1"/>
    <col min="2"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48</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0.1</v>
      </c>
      <c r="Q5" s="13">
        <v>328</v>
      </c>
      <c r="R5" s="12">
        <v>0.12</v>
      </c>
      <c r="S5" s="13">
        <v>256</v>
      </c>
      <c r="T5" s="12">
        <v>0.12</v>
      </c>
      <c r="U5" s="13">
        <v>324</v>
      </c>
    </row>
    <row r="6" spans="1:21" x14ac:dyDescent="0.25">
      <c r="A6" t="s">
        <v>17</v>
      </c>
      <c r="B6" s="13"/>
      <c r="C6" s="13"/>
      <c r="D6" s="13"/>
      <c r="E6" s="13"/>
      <c r="F6" s="13"/>
      <c r="G6" s="13"/>
      <c r="H6" s="13"/>
      <c r="I6" s="13"/>
      <c r="J6" s="13"/>
      <c r="K6" s="13"/>
      <c r="L6" s="13"/>
      <c r="M6" s="13"/>
      <c r="N6" s="13"/>
      <c r="O6" s="13"/>
      <c r="P6" s="12">
        <v>0.11</v>
      </c>
      <c r="Q6" s="13">
        <v>75</v>
      </c>
      <c r="R6" s="12">
        <v>0.11</v>
      </c>
      <c r="S6" s="13">
        <v>158</v>
      </c>
      <c r="T6" s="12">
        <v>0.08</v>
      </c>
      <c r="U6" s="13">
        <v>176</v>
      </c>
    </row>
    <row r="7" spans="1:21" x14ac:dyDescent="0.25">
      <c r="A7" t="s">
        <v>18</v>
      </c>
      <c r="B7" s="13"/>
      <c r="C7" s="13"/>
      <c r="D7" s="13"/>
      <c r="E7" s="13"/>
      <c r="F7" s="13"/>
      <c r="G7" s="13"/>
      <c r="H7" s="13"/>
      <c r="I7" s="13"/>
      <c r="J7" s="13"/>
      <c r="K7" s="13"/>
      <c r="L7" s="13"/>
      <c r="M7" s="13"/>
      <c r="N7" s="13"/>
      <c r="O7" s="13"/>
      <c r="P7" s="12">
        <v>0.16</v>
      </c>
      <c r="Q7" s="13">
        <v>75</v>
      </c>
      <c r="R7" s="12">
        <v>0.14000000000000001</v>
      </c>
      <c r="S7" s="13">
        <v>75</v>
      </c>
      <c r="T7" s="12">
        <v>0.15</v>
      </c>
      <c r="U7" s="13">
        <v>84</v>
      </c>
    </row>
    <row r="8" spans="1:21" x14ac:dyDescent="0.25">
      <c r="A8" t="s">
        <v>19</v>
      </c>
      <c r="B8" s="13"/>
      <c r="C8" s="13"/>
      <c r="D8" s="13"/>
      <c r="E8" s="13"/>
      <c r="F8" s="13"/>
      <c r="G8" s="13"/>
      <c r="H8" s="13"/>
      <c r="I8" s="13"/>
      <c r="J8" s="13"/>
      <c r="K8" s="13"/>
      <c r="L8" s="13"/>
      <c r="M8" s="13"/>
      <c r="N8" s="13"/>
      <c r="O8" s="13"/>
      <c r="P8" s="12">
        <v>0.05</v>
      </c>
      <c r="Q8" s="13">
        <v>140</v>
      </c>
      <c r="R8" s="12">
        <v>0.04</v>
      </c>
      <c r="S8" s="13">
        <v>202</v>
      </c>
      <c r="T8" s="12">
        <v>0.06</v>
      </c>
      <c r="U8" s="13">
        <v>235</v>
      </c>
    </row>
    <row r="9" spans="1:21" x14ac:dyDescent="0.25">
      <c r="A9" t="s">
        <v>20</v>
      </c>
      <c r="B9" s="13"/>
      <c r="C9" s="13"/>
      <c r="D9" s="13"/>
      <c r="E9" s="13"/>
      <c r="F9" s="13"/>
      <c r="G9" s="13"/>
      <c r="H9" s="13"/>
      <c r="I9" s="13"/>
      <c r="J9" s="13"/>
      <c r="K9" s="13"/>
      <c r="L9" s="13"/>
      <c r="M9" s="13"/>
      <c r="N9" s="13"/>
      <c r="O9" s="13"/>
      <c r="P9" s="12">
        <v>0.1</v>
      </c>
      <c r="Q9" s="13">
        <v>75</v>
      </c>
      <c r="R9" s="12">
        <v>0.1</v>
      </c>
      <c r="S9" s="13">
        <v>78</v>
      </c>
      <c r="T9" s="12">
        <v>0.04</v>
      </c>
      <c r="U9" s="13">
        <v>98</v>
      </c>
    </row>
    <row r="10" spans="1:21" x14ac:dyDescent="0.25">
      <c r="A10" t="s">
        <v>15</v>
      </c>
      <c r="B10" s="13"/>
      <c r="C10" s="13"/>
      <c r="D10" s="13"/>
      <c r="E10" s="13"/>
      <c r="F10" s="13"/>
      <c r="G10" s="13"/>
      <c r="H10" s="13"/>
      <c r="I10" s="13"/>
      <c r="J10" s="13"/>
      <c r="K10" s="13"/>
      <c r="L10" s="13"/>
      <c r="M10" s="13"/>
      <c r="N10" s="13"/>
      <c r="O10" s="13"/>
      <c r="P10" s="12">
        <v>7.0000000000000007E-2</v>
      </c>
      <c r="Q10" s="13">
        <v>404</v>
      </c>
      <c r="R10" s="12">
        <v>0.05</v>
      </c>
      <c r="S10" s="13">
        <v>357</v>
      </c>
      <c r="T10" s="12">
        <v>0.05</v>
      </c>
      <c r="U10" s="13">
        <v>386</v>
      </c>
    </row>
    <row r="11" spans="1:21" x14ac:dyDescent="0.25">
      <c r="A11" t="s">
        <v>21</v>
      </c>
      <c r="B11" s="13"/>
      <c r="C11" s="13"/>
      <c r="D11" s="13"/>
      <c r="E11" s="13"/>
      <c r="F11" s="13"/>
      <c r="G11" s="13"/>
      <c r="H11" s="13"/>
      <c r="I11" s="13"/>
      <c r="J11" s="13"/>
      <c r="K11" s="13"/>
      <c r="L11" s="13"/>
      <c r="M11" s="13"/>
      <c r="N11" s="13"/>
      <c r="O11" s="13"/>
      <c r="P11" s="12">
        <v>0.06</v>
      </c>
      <c r="Q11" s="13">
        <v>554</v>
      </c>
      <c r="R11" s="12">
        <v>0.06</v>
      </c>
      <c r="S11" s="13">
        <v>787</v>
      </c>
      <c r="T11" s="12">
        <v>0.03</v>
      </c>
      <c r="U11" s="13">
        <v>909</v>
      </c>
    </row>
    <row r="12" spans="1:21" x14ac:dyDescent="0.25">
      <c r="A12" t="s">
        <v>22</v>
      </c>
      <c r="B12" s="13"/>
      <c r="C12" s="13"/>
      <c r="D12" s="13"/>
      <c r="E12" s="13"/>
      <c r="F12" s="13"/>
      <c r="G12" s="13"/>
      <c r="H12" s="13"/>
      <c r="I12" s="13"/>
      <c r="J12" s="13"/>
      <c r="K12" s="13"/>
      <c r="L12" s="13"/>
      <c r="M12" s="13"/>
      <c r="N12" s="13"/>
      <c r="O12" s="13"/>
      <c r="P12" s="12">
        <v>0.13</v>
      </c>
      <c r="Q12" s="13">
        <v>269</v>
      </c>
      <c r="R12" s="12">
        <v>0.12</v>
      </c>
      <c r="S12" s="13">
        <v>251</v>
      </c>
      <c r="T12" s="12">
        <v>0.1</v>
      </c>
      <c r="U12" s="13">
        <v>298</v>
      </c>
    </row>
    <row r="13" spans="1:21" x14ac:dyDescent="0.25">
      <c r="A13" t="s">
        <v>32</v>
      </c>
      <c r="B13" s="13"/>
      <c r="C13" s="13"/>
      <c r="D13" s="13"/>
      <c r="E13" s="13"/>
      <c r="F13" s="13"/>
      <c r="G13" s="13"/>
      <c r="H13" s="12">
        <v>0.08</v>
      </c>
      <c r="I13" s="13">
        <v>22</v>
      </c>
      <c r="J13" s="12">
        <v>0.04</v>
      </c>
      <c r="K13" s="13">
        <v>22</v>
      </c>
      <c r="L13" s="12">
        <v>0.01</v>
      </c>
      <c r="M13" s="13">
        <v>25</v>
      </c>
      <c r="N13" s="12">
        <v>0.01</v>
      </c>
      <c r="O13" s="13">
        <v>20</v>
      </c>
      <c r="P13" s="12">
        <v>0.14000000000000001</v>
      </c>
      <c r="Q13" s="13">
        <v>15</v>
      </c>
      <c r="R13" s="13" t="s">
        <v>6</v>
      </c>
      <c r="S13" s="13" t="s">
        <v>6</v>
      </c>
      <c r="T13" s="12">
        <v>0.24</v>
      </c>
      <c r="U13" s="13">
        <v>17</v>
      </c>
    </row>
    <row r="14" spans="1:21" x14ac:dyDescent="0.25">
      <c r="A14" t="s">
        <v>36</v>
      </c>
      <c r="B14" s="13"/>
      <c r="C14" s="13"/>
      <c r="D14" s="13"/>
      <c r="E14" s="13"/>
      <c r="F14" s="13"/>
      <c r="G14" s="13"/>
      <c r="H14" s="13"/>
      <c r="I14" s="13"/>
      <c r="J14" s="13"/>
      <c r="K14" s="13"/>
      <c r="L14" s="13"/>
      <c r="M14" s="13"/>
      <c r="N14" s="13"/>
      <c r="O14" s="13"/>
      <c r="P14" s="12">
        <v>0.09</v>
      </c>
      <c r="Q14" s="13">
        <v>209</v>
      </c>
      <c r="R14" s="12">
        <v>0.14000000000000001</v>
      </c>
      <c r="S14" s="13">
        <v>241</v>
      </c>
      <c r="T14" s="12">
        <v>0.13</v>
      </c>
      <c r="U14" s="13">
        <v>329</v>
      </c>
    </row>
    <row r="15" spans="1:21" x14ac:dyDescent="0.25">
      <c r="A15" t="s">
        <v>37</v>
      </c>
      <c r="B15" s="12">
        <v>0.27</v>
      </c>
      <c r="C15" s="13">
        <v>22</v>
      </c>
      <c r="D15" s="12">
        <v>0.1</v>
      </c>
      <c r="E15" s="13">
        <v>31</v>
      </c>
      <c r="F15" s="12">
        <v>0.12</v>
      </c>
      <c r="G15" s="13">
        <v>32</v>
      </c>
      <c r="H15" s="12">
        <v>7.0000000000000007E-2</v>
      </c>
      <c r="I15" s="13">
        <v>27</v>
      </c>
      <c r="J15" s="12">
        <v>0.05</v>
      </c>
      <c r="K15" s="13">
        <v>31</v>
      </c>
      <c r="L15" s="12">
        <v>7.0000000000000007E-2</v>
      </c>
      <c r="M15" s="13">
        <v>25</v>
      </c>
      <c r="N15" s="13" t="s">
        <v>6</v>
      </c>
      <c r="O15" s="13" t="s">
        <v>6</v>
      </c>
      <c r="P15" s="12">
        <v>0.11</v>
      </c>
      <c r="Q15" s="13">
        <v>43</v>
      </c>
      <c r="R15" s="12">
        <v>0.16</v>
      </c>
      <c r="S15" s="13">
        <v>49</v>
      </c>
      <c r="T15" s="12">
        <v>0.13</v>
      </c>
      <c r="U15" s="13">
        <v>62</v>
      </c>
    </row>
    <row r="16" spans="1:21" ht="15.75" thickBot="1" x14ac:dyDescent="0.3">
      <c r="A16" s="6" t="s">
        <v>42</v>
      </c>
      <c r="B16" s="10">
        <v>0.12</v>
      </c>
      <c r="C16" s="11">
        <v>1493</v>
      </c>
      <c r="D16" s="10">
        <v>0.11</v>
      </c>
      <c r="E16" s="11">
        <v>1599</v>
      </c>
      <c r="F16" s="10">
        <v>0.09</v>
      </c>
      <c r="G16" s="11">
        <v>1473</v>
      </c>
      <c r="H16" s="10">
        <v>0.06</v>
      </c>
      <c r="I16" s="11">
        <v>1588</v>
      </c>
      <c r="J16" s="10">
        <v>0.05</v>
      </c>
      <c r="K16" s="11">
        <v>1581</v>
      </c>
      <c r="L16" s="10">
        <v>0.04</v>
      </c>
      <c r="M16" s="11">
        <v>2031</v>
      </c>
      <c r="N16" s="10">
        <v>7.0000000000000007E-2</v>
      </c>
      <c r="O16" s="11">
        <v>2245</v>
      </c>
      <c r="P16" s="10">
        <v>0.18</v>
      </c>
      <c r="Q16" s="11">
        <v>31</v>
      </c>
      <c r="R16" s="10">
        <v>7.0000000000000007E-2</v>
      </c>
      <c r="S16" s="11">
        <v>13</v>
      </c>
      <c r="T16" s="10">
        <v>0.03</v>
      </c>
      <c r="U16" s="11">
        <v>14</v>
      </c>
    </row>
  </sheetData>
  <sortState ref="A5:U16">
    <sortCondition ref="A1"/>
  </sortState>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47</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2">
        <v>0.17</v>
      </c>
      <c r="Q5" s="13">
        <v>58</v>
      </c>
      <c r="R5" s="12">
        <v>7.0000000000000007E-2</v>
      </c>
      <c r="S5" s="13">
        <v>65</v>
      </c>
      <c r="T5" s="12">
        <v>0.1</v>
      </c>
      <c r="U5" s="13">
        <v>78</v>
      </c>
    </row>
    <row r="6" spans="1:21" x14ac:dyDescent="0.25">
      <c r="A6" t="s">
        <v>18</v>
      </c>
      <c r="B6" s="13"/>
      <c r="C6" s="13"/>
      <c r="D6" s="13"/>
      <c r="E6" s="13"/>
      <c r="F6" s="13"/>
      <c r="G6" s="13"/>
      <c r="H6" s="13"/>
      <c r="I6" s="13"/>
      <c r="J6" s="13"/>
      <c r="K6" s="13"/>
      <c r="L6" s="13"/>
      <c r="M6" s="13"/>
      <c r="N6" s="13"/>
      <c r="O6" s="13"/>
      <c r="P6" s="12">
        <v>0.1</v>
      </c>
      <c r="Q6" s="13">
        <v>45</v>
      </c>
      <c r="R6" s="12">
        <v>0.12</v>
      </c>
      <c r="S6" s="13">
        <v>43</v>
      </c>
      <c r="T6" s="12">
        <v>0.08</v>
      </c>
      <c r="U6" s="13">
        <v>52</v>
      </c>
    </row>
    <row r="7" spans="1:21" x14ac:dyDescent="0.25">
      <c r="A7" t="s">
        <v>19</v>
      </c>
      <c r="B7" s="13"/>
      <c r="C7" s="13"/>
      <c r="D7" s="13"/>
      <c r="E7" s="13"/>
      <c r="F7" s="13"/>
      <c r="G7" s="13"/>
      <c r="H7" s="13"/>
      <c r="I7" s="13"/>
      <c r="J7" s="13"/>
      <c r="K7" s="13"/>
      <c r="L7" s="13"/>
      <c r="M7" s="13"/>
      <c r="N7" s="13"/>
      <c r="O7" s="13"/>
      <c r="P7" s="12">
        <v>0.15</v>
      </c>
      <c r="Q7" s="13">
        <v>86</v>
      </c>
      <c r="R7" s="12">
        <v>0.18</v>
      </c>
      <c r="S7" s="13">
        <v>91</v>
      </c>
      <c r="T7" s="12">
        <v>0.15</v>
      </c>
      <c r="U7" s="13">
        <v>116</v>
      </c>
    </row>
    <row r="8" spans="1:21" x14ac:dyDescent="0.25">
      <c r="A8" t="s">
        <v>20</v>
      </c>
      <c r="B8" s="13"/>
      <c r="C8" s="13"/>
      <c r="D8" s="13"/>
      <c r="E8" s="13"/>
      <c r="F8" s="13"/>
      <c r="G8" s="13"/>
      <c r="H8" s="13"/>
      <c r="I8" s="13"/>
      <c r="J8" s="13"/>
      <c r="K8" s="13"/>
      <c r="L8" s="13"/>
      <c r="M8" s="13"/>
      <c r="N8" s="13"/>
      <c r="O8" s="13"/>
      <c r="P8" s="12">
        <v>0.22</v>
      </c>
      <c r="Q8" s="13">
        <v>37</v>
      </c>
      <c r="R8" s="12">
        <v>0.14000000000000001</v>
      </c>
      <c r="S8" s="13">
        <v>30</v>
      </c>
      <c r="T8" s="12">
        <v>7.0000000000000007E-2</v>
      </c>
      <c r="U8" s="13">
        <v>58</v>
      </c>
    </row>
    <row r="9" spans="1:21" x14ac:dyDescent="0.25">
      <c r="A9" t="s">
        <v>15</v>
      </c>
      <c r="B9" s="13"/>
      <c r="C9" s="13"/>
      <c r="D9" s="13"/>
      <c r="E9" s="13"/>
      <c r="F9" s="13"/>
      <c r="G9" s="13"/>
      <c r="H9" s="13"/>
      <c r="I9" s="13"/>
      <c r="J9" s="13"/>
      <c r="K9" s="13"/>
      <c r="L9" s="13"/>
      <c r="M9" s="13"/>
      <c r="N9" s="13"/>
      <c r="O9" s="13"/>
      <c r="P9" s="12">
        <v>0.14000000000000001</v>
      </c>
      <c r="Q9" s="13">
        <v>88</v>
      </c>
      <c r="R9" s="12">
        <v>0.2</v>
      </c>
      <c r="S9" s="13">
        <v>94</v>
      </c>
      <c r="T9" s="12">
        <v>0.12</v>
      </c>
      <c r="U9" s="13">
        <v>108</v>
      </c>
    </row>
    <row r="10" spans="1:21" x14ac:dyDescent="0.25">
      <c r="A10" t="s">
        <v>22</v>
      </c>
      <c r="B10" s="13"/>
      <c r="C10" s="13"/>
      <c r="D10" s="13"/>
      <c r="E10" s="13"/>
      <c r="F10" s="13"/>
      <c r="G10" s="13"/>
      <c r="H10" s="13"/>
      <c r="I10" s="13"/>
      <c r="J10" s="13"/>
      <c r="K10" s="13"/>
      <c r="L10" s="13"/>
      <c r="M10" s="13"/>
      <c r="N10" s="13"/>
      <c r="O10" s="13"/>
      <c r="P10" s="12">
        <v>0.11</v>
      </c>
      <c r="Q10" s="13">
        <v>114</v>
      </c>
      <c r="R10" s="12">
        <v>0.13</v>
      </c>
      <c r="S10" s="13">
        <v>122</v>
      </c>
      <c r="T10" s="12">
        <v>0.11</v>
      </c>
      <c r="U10" s="13">
        <v>172</v>
      </c>
    </row>
    <row r="11" spans="1:21" x14ac:dyDescent="0.25">
      <c r="A11" t="s">
        <v>26</v>
      </c>
      <c r="B11" s="13"/>
      <c r="C11" s="13"/>
      <c r="D11" s="13"/>
      <c r="E11" s="13"/>
      <c r="F11" s="13"/>
      <c r="G11" s="13"/>
      <c r="H11" s="13"/>
      <c r="I11" s="13"/>
      <c r="J11" s="13"/>
      <c r="K11" s="13"/>
      <c r="L11" s="12">
        <v>0.02</v>
      </c>
      <c r="M11" s="13">
        <v>23</v>
      </c>
      <c r="N11" s="12">
        <v>0.12</v>
      </c>
      <c r="O11" s="13">
        <v>26</v>
      </c>
      <c r="P11" s="12">
        <v>0.12</v>
      </c>
      <c r="Q11" s="13">
        <v>74</v>
      </c>
      <c r="R11" s="12">
        <v>7.0000000000000007E-2</v>
      </c>
      <c r="S11" s="13">
        <v>88</v>
      </c>
      <c r="T11" s="12">
        <v>7.0000000000000007E-2</v>
      </c>
      <c r="U11" s="13">
        <v>106</v>
      </c>
    </row>
    <row r="12" spans="1:21" x14ac:dyDescent="0.25">
      <c r="A12" t="s">
        <v>30</v>
      </c>
      <c r="B12" s="13" t="s">
        <v>6</v>
      </c>
      <c r="C12" s="13" t="s">
        <v>6</v>
      </c>
      <c r="D12" s="12">
        <v>0.04</v>
      </c>
      <c r="E12" s="13">
        <v>19</v>
      </c>
      <c r="F12" s="12">
        <v>0.02</v>
      </c>
      <c r="G12" s="13">
        <v>41</v>
      </c>
      <c r="H12" s="12">
        <v>0</v>
      </c>
      <c r="I12" s="13">
        <v>41</v>
      </c>
      <c r="J12" s="13" t="s">
        <v>6</v>
      </c>
      <c r="K12" s="13" t="s">
        <v>6</v>
      </c>
      <c r="L12" s="12">
        <v>0</v>
      </c>
      <c r="M12" s="13">
        <v>26</v>
      </c>
      <c r="N12" s="12">
        <v>0.02</v>
      </c>
      <c r="O12" s="13">
        <v>16</v>
      </c>
      <c r="P12" s="12">
        <v>0.05</v>
      </c>
      <c r="Q12" s="13">
        <v>30</v>
      </c>
      <c r="R12" s="12">
        <v>0.06</v>
      </c>
      <c r="S12" s="13">
        <v>40</v>
      </c>
      <c r="T12" s="12">
        <v>0.05</v>
      </c>
      <c r="U12" s="13">
        <v>30</v>
      </c>
    </row>
    <row r="13" spans="1:21" x14ac:dyDescent="0.25">
      <c r="A13" t="s">
        <v>32</v>
      </c>
      <c r="B13" s="12">
        <v>0.16</v>
      </c>
      <c r="C13" s="13">
        <v>10</v>
      </c>
      <c r="D13" s="12">
        <v>0.12</v>
      </c>
      <c r="E13" s="13">
        <v>16</v>
      </c>
      <c r="F13" s="12">
        <v>0.11</v>
      </c>
      <c r="G13" s="13">
        <v>13</v>
      </c>
      <c r="H13" s="13" t="s">
        <v>6</v>
      </c>
      <c r="I13" s="13" t="s">
        <v>6</v>
      </c>
      <c r="J13" s="12">
        <v>7.0000000000000007E-2</v>
      </c>
      <c r="K13" s="13">
        <v>10</v>
      </c>
      <c r="L13" s="13" t="s">
        <v>6</v>
      </c>
      <c r="M13" s="13" t="s">
        <v>6</v>
      </c>
      <c r="N13" s="13" t="s">
        <v>6</v>
      </c>
      <c r="O13" s="13" t="s">
        <v>6</v>
      </c>
      <c r="P13" s="12">
        <v>0.16</v>
      </c>
      <c r="Q13" s="13">
        <v>13</v>
      </c>
      <c r="R13" s="13" t="s">
        <v>6</v>
      </c>
      <c r="S13" s="13" t="s">
        <v>6</v>
      </c>
      <c r="T13" s="13" t="s">
        <v>6</v>
      </c>
      <c r="U13" s="13" t="s">
        <v>6</v>
      </c>
    </row>
    <row r="14" spans="1:21" x14ac:dyDescent="0.25">
      <c r="A14" t="s">
        <v>36</v>
      </c>
      <c r="B14" s="13"/>
      <c r="C14" s="13"/>
      <c r="D14" s="13"/>
      <c r="E14" s="13"/>
      <c r="F14" s="13"/>
      <c r="G14" s="13"/>
      <c r="H14" s="13"/>
      <c r="I14" s="13"/>
      <c r="J14" s="13"/>
      <c r="K14" s="13"/>
      <c r="L14" s="13"/>
      <c r="M14" s="13"/>
      <c r="N14" s="13"/>
      <c r="O14" s="13"/>
      <c r="P14" s="12">
        <v>0.17</v>
      </c>
      <c r="Q14" s="13">
        <v>46</v>
      </c>
      <c r="R14" s="12">
        <v>0.11</v>
      </c>
      <c r="S14" s="13">
        <v>45</v>
      </c>
      <c r="T14" s="12">
        <v>0.04</v>
      </c>
      <c r="U14" s="13">
        <v>66</v>
      </c>
    </row>
    <row r="15" spans="1:21" x14ac:dyDescent="0.25">
      <c r="A15" t="s">
        <v>37</v>
      </c>
      <c r="B15" s="12">
        <v>0.12</v>
      </c>
      <c r="C15" s="13">
        <v>33</v>
      </c>
      <c r="D15" s="12">
        <v>7.0000000000000007E-2</v>
      </c>
      <c r="E15" s="13">
        <v>40</v>
      </c>
      <c r="F15" s="12">
        <v>0.04</v>
      </c>
      <c r="G15" s="13">
        <v>34</v>
      </c>
      <c r="H15" s="12">
        <v>0.02</v>
      </c>
      <c r="I15" s="13">
        <v>36</v>
      </c>
      <c r="J15" s="12">
        <v>0.04</v>
      </c>
      <c r="K15" s="13">
        <v>36</v>
      </c>
      <c r="L15" s="12">
        <v>0.04</v>
      </c>
      <c r="M15" s="13">
        <v>26</v>
      </c>
      <c r="N15" s="13"/>
      <c r="O15" s="13"/>
      <c r="P15" s="12">
        <v>0.3</v>
      </c>
      <c r="Q15" s="13">
        <v>36</v>
      </c>
      <c r="R15" s="12">
        <v>0.08</v>
      </c>
      <c r="S15" s="13">
        <v>33</v>
      </c>
      <c r="T15" s="12">
        <v>0.12</v>
      </c>
      <c r="U15" s="13">
        <v>40</v>
      </c>
    </row>
    <row r="16" spans="1:21" ht="15.75" thickBot="1" x14ac:dyDescent="0.3">
      <c r="A16" s="6" t="s">
        <v>42</v>
      </c>
      <c r="B16" s="10">
        <v>0.12</v>
      </c>
      <c r="C16" s="11">
        <v>658</v>
      </c>
      <c r="D16" s="10">
        <v>0.11</v>
      </c>
      <c r="E16" s="11">
        <v>779</v>
      </c>
      <c r="F16" s="10">
        <v>0.09</v>
      </c>
      <c r="G16" s="11">
        <v>633</v>
      </c>
      <c r="H16" s="10">
        <v>0.05</v>
      </c>
      <c r="I16" s="11">
        <v>681</v>
      </c>
      <c r="J16" s="10">
        <v>0.03</v>
      </c>
      <c r="K16" s="11">
        <v>533</v>
      </c>
      <c r="L16" s="10">
        <v>0.02</v>
      </c>
      <c r="M16" s="11">
        <v>653</v>
      </c>
      <c r="N16" s="10">
        <v>0.09</v>
      </c>
      <c r="O16" s="11">
        <v>681</v>
      </c>
      <c r="P16" s="10">
        <v>0.04</v>
      </c>
      <c r="Q16" s="11">
        <v>20</v>
      </c>
      <c r="R16" s="11"/>
      <c r="S16" s="11"/>
      <c r="T16" s="11" t="s">
        <v>6</v>
      </c>
      <c r="U16" s="11" t="s">
        <v>6</v>
      </c>
    </row>
  </sheetData>
  <sortState ref="A5:U16">
    <sortCondition ref="A1"/>
  </sortState>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heetViews>
  <sheetFormatPr defaultRowHeight="15" x14ac:dyDescent="0.25"/>
  <cols>
    <col min="1" max="1" width="46.28515625" bestFit="1" customWidth="1"/>
    <col min="2" max="2" width="5" bestFit="1" customWidth="1"/>
    <col min="3" max="3" width="3" bestFit="1" customWidth="1"/>
    <col min="4" max="4" width="5" bestFit="1" customWidth="1"/>
    <col min="5" max="5" width="3" bestFit="1" customWidth="1"/>
    <col min="6" max="6" width="5" bestFit="1" customWidth="1"/>
    <col min="7" max="7" width="3" bestFit="1" customWidth="1"/>
    <col min="8" max="8" width="5" bestFit="1" customWidth="1"/>
    <col min="9" max="9" width="3" bestFit="1" customWidth="1"/>
    <col min="10" max="10" width="5" bestFit="1" customWidth="1"/>
    <col min="11" max="11" width="3" bestFit="1" customWidth="1"/>
    <col min="12" max="12" width="5" bestFit="1" customWidth="1"/>
    <col min="13" max="13" width="3" bestFit="1" customWidth="1"/>
    <col min="14" max="14" width="5" bestFit="1" customWidth="1"/>
    <col min="15" max="15" width="3" bestFit="1" customWidth="1"/>
    <col min="16" max="16" width="5" bestFit="1" customWidth="1"/>
    <col min="17" max="17" width="2.42578125"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46</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32</v>
      </c>
      <c r="B5" s="12">
        <v>7.0000000000000007E-2</v>
      </c>
      <c r="C5" s="13">
        <v>35</v>
      </c>
      <c r="D5" s="12">
        <v>7.0000000000000007E-2</v>
      </c>
      <c r="E5" s="13">
        <v>32</v>
      </c>
      <c r="F5" s="12">
        <v>0.12</v>
      </c>
      <c r="G5" s="13">
        <v>18</v>
      </c>
      <c r="H5" s="13"/>
      <c r="I5" s="13"/>
      <c r="J5" s="13"/>
      <c r="K5" s="13"/>
      <c r="L5" s="13"/>
      <c r="M5" s="13"/>
      <c r="N5" s="13"/>
      <c r="O5" s="13"/>
      <c r="P5" s="13"/>
      <c r="Q5" s="13"/>
      <c r="R5" s="13"/>
      <c r="S5" s="13"/>
      <c r="T5" s="13"/>
      <c r="U5" s="13"/>
    </row>
    <row r="6" spans="1:21" x14ac:dyDescent="0.25">
      <c r="A6" t="s">
        <v>37</v>
      </c>
      <c r="B6" s="13"/>
      <c r="C6" s="13"/>
      <c r="D6" s="13"/>
      <c r="E6" s="13"/>
      <c r="F6" s="13"/>
      <c r="G6" s="13"/>
      <c r="H6" s="13"/>
      <c r="I6" s="13"/>
      <c r="J6" s="13"/>
      <c r="K6" s="13"/>
      <c r="L6" s="13" t="s">
        <v>6</v>
      </c>
      <c r="M6" s="13" t="s">
        <v>6</v>
      </c>
      <c r="N6" s="13"/>
      <c r="O6" s="13"/>
      <c r="P6" s="13"/>
      <c r="Q6" s="13"/>
      <c r="R6" s="13" t="s">
        <v>6</v>
      </c>
      <c r="S6" s="13" t="s">
        <v>6</v>
      </c>
      <c r="T6" s="13"/>
      <c r="U6" s="13"/>
    </row>
    <row r="7" spans="1:21" x14ac:dyDescent="0.25">
      <c r="A7" s="14" t="s">
        <v>42</v>
      </c>
      <c r="B7" s="16"/>
      <c r="C7" s="16"/>
      <c r="D7" s="16" t="s">
        <v>6</v>
      </c>
      <c r="E7" s="16" t="s">
        <v>6</v>
      </c>
      <c r="F7" s="16"/>
      <c r="G7" s="16"/>
      <c r="H7" s="16"/>
      <c r="I7" s="16"/>
      <c r="J7" s="16" t="s">
        <v>6</v>
      </c>
      <c r="K7" s="16" t="s">
        <v>6</v>
      </c>
      <c r="L7" s="16"/>
      <c r="M7" s="16"/>
      <c r="N7" s="16"/>
      <c r="O7" s="16"/>
      <c r="P7" s="16"/>
      <c r="Q7" s="16"/>
      <c r="R7" s="16"/>
      <c r="S7" s="16"/>
      <c r="T7" s="16"/>
      <c r="U7" s="16"/>
    </row>
    <row r="8" spans="1:21" ht="15.75" thickBot="1" x14ac:dyDescent="0.3">
      <c r="A8" s="6" t="s">
        <v>7</v>
      </c>
      <c r="B8" s="11" t="s">
        <v>6</v>
      </c>
      <c r="C8" s="11" t="s">
        <v>6</v>
      </c>
      <c r="D8" s="11" t="s">
        <v>6</v>
      </c>
      <c r="E8" s="11" t="s">
        <v>6</v>
      </c>
      <c r="F8" s="11" t="s">
        <v>6</v>
      </c>
      <c r="G8" s="11" t="s">
        <v>6</v>
      </c>
      <c r="H8" s="10">
        <v>0.03</v>
      </c>
      <c r="I8" s="11">
        <v>10</v>
      </c>
      <c r="J8" s="10">
        <v>0.05</v>
      </c>
      <c r="K8" s="11">
        <v>10</v>
      </c>
      <c r="L8" s="10">
        <v>0.05</v>
      </c>
      <c r="M8" s="11">
        <v>10</v>
      </c>
      <c r="N8" s="10">
        <v>0.12</v>
      </c>
      <c r="O8" s="11">
        <v>13</v>
      </c>
      <c r="P8" s="11" t="s">
        <v>6</v>
      </c>
      <c r="Q8" s="11" t="s">
        <v>6</v>
      </c>
      <c r="R8" s="10">
        <v>0.1</v>
      </c>
      <c r="S8" s="11">
        <v>14</v>
      </c>
      <c r="T8" s="10">
        <v>0.17</v>
      </c>
      <c r="U8" s="11">
        <v>13</v>
      </c>
    </row>
  </sheetData>
  <sortState ref="A5:U8">
    <sortCondition ref="A1"/>
  </sortState>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heetViews>
  <sheetFormatPr defaultRowHeight="15" x14ac:dyDescent="0.25"/>
  <cols>
    <col min="1" max="1" width="48.7109375" bestFit="1" customWidth="1"/>
    <col min="2"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45</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16</v>
      </c>
      <c r="B5" s="13"/>
      <c r="C5" s="13"/>
      <c r="D5" s="13"/>
      <c r="E5" s="13"/>
      <c r="F5" s="13"/>
      <c r="G5" s="13"/>
      <c r="H5" s="13"/>
      <c r="I5" s="13"/>
      <c r="J5" s="13"/>
      <c r="K5" s="13"/>
      <c r="L5" s="13"/>
      <c r="M5" s="13"/>
      <c r="N5" s="13"/>
      <c r="O5" s="13"/>
      <c r="P5" s="13" t="s">
        <v>6</v>
      </c>
      <c r="Q5" s="13" t="s">
        <v>6</v>
      </c>
      <c r="R5" s="13" t="s">
        <v>6</v>
      </c>
      <c r="S5" s="13" t="s">
        <v>6</v>
      </c>
      <c r="T5" s="13" t="s">
        <v>6</v>
      </c>
      <c r="U5" s="13" t="s">
        <v>6</v>
      </c>
    </row>
    <row r="6" spans="1:21" x14ac:dyDescent="0.25">
      <c r="A6" t="s">
        <v>17</v>
      </c>
      <c r="B6" s="13"/>
      <c r="C6" s="13"/>
      <c r="D6" s="13"/>
      <c r="E6" s="13"/>
      <c r="F6" s="13"/>
      <c r="G6" s="13"/>
      <c r="H6" s="13"/>
      <c r="I6" s="13"/>
      <c r="J6" s="13"/>
      <c r="K6" s="13"/>
      <c r="L6" s="13"/>
      <c r="M6" s="13"/>
      <c r="N6" s="13"/>
      <c r="O6" s="13"/>
      <c r="P6" s="12">
        <v>0.2</v>
      </c>
      <c r="Q6" s="13">
        <v>31</v>
      </c>
      <c r="R6" s="12">
        <v>0.18</v>
      </c>
      <c r="S6" s="13">
        <v>53</v>
      </c>
      <c r="T6" s="12">
        <v>0.23</v>
      </c>
      <c r="U6" s="13">
        <v>49</v>
      </c>
    </row>
    <row r="7" spans="1:21" x14ac:dyDescent="0.25">
      <c r="A7" t="s">
        <v>18</v>
      </c>
      <c r="B7" s="13"/>
      <c r="C7" s="13"/>
      <c r="D7" s="13"/>
      <c r="E7" s="13"/>
      <c r="F7" s="13"/>
      <c r="G7" s="13"/>
      <c r="H7" s="13"/>
      <c r="I7" s="13"/>
      <c r="J7" s="13"/>
      <c r="K7" s="13"/>
      <c r="L7" s="13"/>
      <c r="M7" s="13"/>
      <c r="N7" s="13"/>
      <c r="O7" s="13"/>
      <c r="P7" s="12">
        <v>0.18</v>
      </c>
      <c r="Q7" s="13">
        <v>29</v>
      </c>
      <c r="R7" s="12">
        <v>0.27</v>
      </c>
      <c r="S7" s="13">
        <v>27</v>
      </c>
      <c r="T7" s="12">
        <v>0.25</v>
      </c>
      <c r="U7" s="13">
        <v>41</v>
      </c>
    </row>
    <row r="8" spans="1:21" x14ac:dyDescent="0.25">
      <c r="A8" t="s">
        <v>19</v>
      </c>
      <c r="B8" s="13"/>
      <c r="C8" s="13"/>
      <c r="D8" s="13"/>
      <c r="E8" s="13"/>
      <c r="F8" s="13"/>
      <c r="G8" s="13"/>
      <c r="H8" s="13"/>
      <c r="I8" s="13"/>
      <c r="J8" s="13"/>
      <c r="K8" s="13"/>
      <c r="L8" s="13"/>
      <c r="M8" s="13"/>
      <c r="N8" s="13"/>
      <c r="O8" s="13"/>
      <c r="P8" s="12">
        <v>0.19</v>
      </c>
      <c r="Q8" s="13">
        <v>93</v>
      </c>
      <c r="R8" s="12">
        <v>0.11</v>
      </c>
      <c r="S8" s="13">
        <v>119</v>
      </c>
      <c r="T8" s="12">
        <v>7.0000000000000007E-2</v>
      </c>
      <c r="U8" s="13">
        <v>177</v>
      </c>
    </row>
    <row r="9" spans="1:21" x14ac:dyDescent="0.25">
      <c r="A9" t="s">
        <v>20</v>
      </c>
      <c r="B9" s="13"/>
      <c r="C9" s="13"/>
      <c r="D9" s="13"/>
      <c r="E9" s="13"/>
      <c r="F9" s="13"/>
      <c r="G9" s="13"/>
      <c r="H9" s="13"/>
      <c r="I9" s="13"/>
      <c r="J9" s="13"/>
      <c r="K9" s="13"/>
      <c r="L9" s="13"/>
      <c r="M9" s="13"/>
      <c r="N9" s="13"/>
      <c r="O9" s="13"/>
      <c r="P9" s="12">
        <v>0.17</v>
      </c>
      <c r="Q9" s="13">
        <v>28</v>
      </c>
      <c r="R9" s="12">
        <v>0.11</v>
      </c>
      <c r="S9" s="13">
        <v>54</v>
      </c>
      <c r="T9" s="12">
        <v>0.16</v>
      </c>
      <c r="U9" s="13">
        <v>48</v>
      </c>
    </row>
    <row r="10" spans="1:21" x14ac:dyDescent="0.25">
      <c r="A10" t="s">
        <v>15</v>
      </c>
      <c r="B10" s="13"/>
      <c r="C10" s="13"/>
      <c r="D10" s="13"/>
      <c r="E10" s="13"/>
      <c r="F10" s="13"/>
      <c r="G10" s="13"/>
      <c r="H10" s="13"/>
      <c r="I10" s="13"/>
      <c r="J10" s="13"/>
      <c r="K10" s="13"/>
      <c r="L10" s="13"/>
      <c r="M10" s="13"/>
      <c r="N10" s="13"/>
      <c r="O10" s="13"/>
      <c r="P10" s="12">
        <v>0.18</v>
      </c>
      <c r="Q10" s="13">
        <v>214</v>
      </c>
      <c r="R10" s="12">
        <v>0.19</v>
      </c>
      <c r="S10" s="13">
        <v>240</v>
      </c>
      <c r="T10" s="12">
        <v>0.13</v>
      </c>
      <c r="U10" s="13">
        <v>260</v>
      </c>
    </row>
    <row r="11" spans="1:21" x14ac:dyDescent="0.25">
      <c r="A11" t="s">
        <v>21</v>
      </c>
      <c r="B11" s="13"/>
      <c r="C11" s="13"/>
      <c r="D11" s="13"/>
      <c r="E11" s="13"/>
      <c r="F11" s="13"/>
      <c r="G11" s="13"/>
      <c r="H11" s="13"/>
      <c r="I11" s="13"/>
      <c r="J11" s="13"/>
      <c r="K11" s="13"/>
      <c r="L11" s="13"/>
      <c r="M11" s="13"/>
      <c r="N11" s="13"/>
      <c r="O11" s="13"/>
      <c r="P11" s="12">
        <v>7.0000000000000007E-2</v>
      </c>
      <c r="Q11" s="13">
        <v>82</v>
      </c>
      <c r="R11" s="12">
        <v>0.08</v>
      </c>
      <c r="S11" s="13">
        <v>125</v>
      </c>
      <c r="T11" s="12">
        <v>0.06</v>
      </c>
      <c r="U11" s="13">
        <v>108</v>
      </c>
    </row>
    <row r="12" spans="1:21" x14ac:dyDescent="0.25">
      <c r="A12" t="s">
        <v>22</v>
      </c>
      <c r="B12" s="13"/>
      <c r="C12" s="13"/>
      <c r="D12" s="13"/>
      <c r="E12" s="13"/>
      <c r="F12" s="13"/>
      <c r="G12" s="13"/>
      <c r="H12" s="13"/>
      <c r="I12" s="13"/>
      <c r="J12" s="13"/>
      <c r="K12" s="13"/>
      <c r="L12" s="13"/>
      <c r="M12" s="13"/>
      <c r="N12" s="13"/>
      <c r="O12" s="13"/>
      <c r="P12" s="12">
        <v>0.15</v>
      </c>
      <c r="Q12" s="13">
        <v>126</v>
      </c>
      <c r="R12" s="12">
        <v>0.16</v>
      </c>
      <c r="S12" s="13">
        <v>170</v>
      </c>
      <c r="T12" s="12">
        <v>0.14000000000000001</v>
      </c>
      <c r="U12" s="13">
        <v>191</v>
      </c>
    </row>
    <row r="13" spans="1:21" x14ac:dyDescent="0.25">
      <c r="A13" t="s">
        <v>26</v>
      </c>
      <c r="B13" s="13"/>
      <c r="C13" s="13"/>
      <c r="D13" s="13"/>
      <c r="E13" s="13"/>
      <c r="F13" s="13"/>
      <c r="G13" s="13"/>
      <c r="H13" s="13"/>
      <c r="I13" s="13"/>
      <c r="J13" s="13"/>
      <c r="K13" s="13"/>
      <c r="L13" s="13"/>
      <c r="M13" s="13"/>
      <c r="N13" s="13"/>
      <c r="O13" s="13"/>
      <c r="P13" s="12">
        <v>0.1</v>
      </c>
      <c r="Q13" s="13">
        <v>252</v>
      </c>
      <c r="R13" s="12">
        <v>0.08</v>
      </c>
      <c r="S13" s="13">
        <v>308</v>
      </c>
      <c r="T13" s="12">
        <v>0.11</v>
      </c>
      <c r="U13" s="13">
        <v>327</v>
      </c>
    </row>
    <row r="14" spans="1:21" x14ac:dyDescent="0.25">
      <c r="A14" t="s">
        <v>36</v>
      </c>
      <c r="B14" s="13"/>
      <c r="C14" s="13"/>
      <c r="D14" s="13"/>
      <c r="E14" s="13"/>
      <c r="F14" s="13"/>
      <c r="G14" s="13"/>
      <c r="H14" s="13"/>
      <c r="I14" s="13"/>
      <c r="J14" s="13"/>
      <c r="K14" s="13"/>
      <c r="L14" s="13"/>
      <c r="M14" s="13"/>
      <c r="N14" s="13"/>
      <c r="O14" s="13"/>
      <c r="P14" s="12">
        <v>0.11</v>
      </c>
      <c r="Q14" s="13">
        <v>34</v>
      </c>
      <c r="R14" s="12">
        <v>0.21</v>
      </c>
      <c r="S14" s="13">
        <v>71</v>
      </c>
      <c r="T14" s="12">
        <v>0.19</v>
      </c>
      <c r="U14" s="13">
        <v>76</v>
      </c>
    </row>
    <row r="15" spans="1:21" ht="15.75" thickBot="1" x14ac:dyDescent="0.3">
      <c r="A15" s="6" t="s">
        <v>42</v>
      </c>
      <c r="B15" s="10">
        <v>0.19</v>
      </c>
      <c r="C15" s="11">
        <v>1465</v>
      </c>
      <c r="D15" s="10">
        <v>0.17</v>
      </c>
      <c r="E15" s="11">
        <v>2349</v>
      </c>
      <c r="F15" s="10">
        <v>0.15</v>
      </c>
      <c r="G15" s="11">
        <v>1705</v>
      </c>
      <c r="H15" s="10">
        <v>0.09</v>
      </c>
      <c r="I15" s="11">
        <v>1206</v>
      </c>
      <c r="J15" s="10">
        <v>0.1</v>
      </c>
      <c r="K15" s="11">
        <v>681</v>
      </c>
      <c r="L15" s="10">
        <v>7.0000000000000007E-2</v>
      </c>
      <c r="M15" s="11">
        <v>891</v>
      </c>
      <c r="N15" s="10">
        <v>0.1</v>
      </c>
      <c r="O15" s="11">
        <v>911</v>
      </c>
      <c r="P15" s="10">
        <v>0.11</v>
      </c>
      <c r="Q15" s="11">
        <v>31</v>
      </c>
      <c r="R15" s="11" t="s">
        <v>6</v>
      </c>
      <c r="S15" s="11" t="s">
        <v>6</v>
      </c>
      <c r="T15" s="11" t="s">
        <v>6</v>
      </c>
      <c r="U15" s="11" t="s">
        <v>6</v>
      </c>
    </row>
  </sheetData>
  <sortState ref="A5:U15">
    <sortCondition ref="A1"/>
  </sortState>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sheetViews>
  <sheetFormatPr defaultRowHeight="15" x14ac:dyDescent="0.25"/>
  <cols>
    <col min="1" max="1" width="48.7109375" bestFit="1" customWidth="1"/>
    <col min="2" max="2" width="5" bestFit="1" customWidth="1"/>
    <col min="3" max="3" width="4"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4" bestFit="1" customWidth="1"/>
    <col min="18" max="18" width="5" bestFit="1" customWidth="1"/>
    <col min="19" max="19" width="4" bestFit="1" customWidth="1"/>
    <col min="20" max="20" width="5" bestFit="1" customWidth="1"/>
    <col min="21" max="21" width="4" bestFit="1" customWidth="1"/>
  </cols>
  <sheetData>
    <row r="1" spans="1:21" x14ac:dyDescent="0.25">
      <c r="A1" s="2" t="str">
        <f>HYPERLINK("#uFremskrivningsgrupper!a1","Tilbage til Fremskrivnings grupper")</f>
        <v>Tilbage til Fremskrivnings grupper</v>
      </c>
    </row>
    <row r="2" spans="1:21" ht="15.75" thickBot="1" x14ac:dyDescent="0.3">
      <c r="A2" s="1" t="s">
        <v>44</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20</v>
      </c>
      <c r="B5" s="13"/>
      <c r="C5" s="13"/>
      <c r="D5" s="13"/>
      <c r="E5" s="13"/>
      <c r="F5" s="13"/>
      <c r="G5" s="13"/>
      <c r="H5" s="13"/>
      <c r="I5" s="13"/>
      <c r="J5" s="13"/>
      <c r="K5" s="13"/>
      <c r="L5" s="13"/>
      <c r="M5" s="13"/>
      <c r="N5" s="13"/>
      <c r="O5" s="13"/>
      <c r="P5" s="12">
        <v>0.16</v>
      </c>
      <c r="Q5" s="13">
        <v>12</v>
      </c>
      <c r="R5" s="12">
        <v>0.16</v>
      </c>
      <c r="S5" s="13">
        <v>11</v>
      </c>
      <c r="T5" s="12">
        <v>0.21</v>
      </c>
      <c r="U5" s="13">
        <v>30</v>
      </c>
    </row>
    <row r="6" spans="1:21" x14ac:dyDescent="0.25">
      <c r="A6" t="s">
        <v>26</v>
      </c>
      <c r="B6" s="13"/>
      <c r="C6" s="13"/>
      <c r="D6" s="13"/>
      <c r="E6" s="13"/>
      <c r="F6" s="13"/>
      <c r="G6" s="13"/>
      <c r="H6" s="13"/>
      <c r="I6" s="13"/>
      <c r="J6" s="13"/>
      <c r="K6" s="13"/>
      <c r="L6" s="13"/>
      <c r="M6" s="13"/>
      <c r="N6" s="13"/>
      <c r="O6" s="13"/>
      <c r="P6" s="12">
        <v>0.14000000000000001</v>
      </c>
      <c r="Q6" s="13">
        <v>166</v>
      </c>
      <c r="R6" s="12">
        <v>0.1</v>
      </c>
      <c r="S6" s="13">
        <v>171</v>
      </c>
      <c r="T6" s="12">
        <v>0.09</v>
      </c>
      <c r="U6" s="13">
        <v>231</v>
      </c>
    </row>
    <row r="7" spans="1:21" x14ac:dyDescent="0.25">
      <c r="A7" t="s">
        <v>36</v>
      </c>
      <c r="B7" s="13"/>
      <c r="C7" s="13"/>
      <c r="D7" s="13"/>
      <c r="E7" s="13"/>
      <c r="F7" s="13"/>
      <c r="G7" s="13"/>
      <c r="H7" s="13"/>
      <c r="I7" s="13"/>
      <c r="J7" s="13"/>
      <c r="K7" s="13"/>
      <c r="L7" s="13"/>
      <c r="M7" s="13"/>
      <c r="N7" s="13"/>
      <c r="O7" s="13"/>
      <c r="P7" s="12">
        <v>0.16</v>
      </c>
      <c r="Q7" s="13">
        <v>71</v>
      </c>
      <c r="R7" s="12">
        <v>0.16</v>
      </c>
      <c r="S7" s="13">
        <v>77</v>
      </c>
      <c r="T7" s="12">
        <v>0.26</v>
      </c>
      <c r="U7" s="13">
        <v>74</v>
      </c>
    </row>
    <row r="8" spans="1:21" x14ac:dyDescent="0.25">
      <c r="A8" t="s">
        <v>37</v>
      </c>
      <c r="B8" s="12">
        <v>0.11</v>
      </c>
      <c r="C8" s="13">
        <v>127</v>
      </c>
      <c r="D8" s="12">
        <v>0.12</v>
      </c>
      <c r="E8" s="13">
        <v>193</v>
      </c>
      <c r="F8" s="12">
        <v>0.12</v>
      </c>
      <c r="G8" s="13">
        <v>211</v>
      </c>
      <c r="H8" s="12">
        <v>0.06</v>
      </c>
      <c r="I8" s="13">
        <v>226</v>
      </c>
      <c r="J8" s="12">
        <v>0.04</v>
      </c>
      <c r="K8" s="13">
        <v>149</v>
      </c>
      <c r="L8" s="12">
        <v>0.04</v>
      </c>
      <c r="M8" s="13">
        <v>288</v>
      </c>
      <c r="N8" s="12">
        <v>7.0000000000000007E-2</v>
      </c>
      <c r="O8" s="13">
        <v>281</v>
      </c>
      <c r="P8" s="12">
        <v>0.15</v>
      </c>
      <c r="Q8" s="13">
        <v>240</v>
      </c>
      <c r="R8" s="12">
        <v>0.1</v>
      </c>
      <c r="S8" s="13">
        <v>259</v>
      </c>
      <c r="T8" s="12">
        <v>0.14000000000000001</v>
      </c>
      <c r="U8" s="13">
        <v>281</v>
      </c>
    </row>
    <row r="9" spans="1:21" ht="15.75" thickBot="1" x14ac:dyDescent="0.3">
      <c r="A9" s="6" t="s">
        <v>42</v>
      </c>
      <c r="B9" s="10">
        <v>0.15</v>
      </c>
      <c r="C9" s="11">
        <v>48</v>
      </c>
      <c r="D9" s="10">
        <v>0.18</v>
      </c>
      <c r="E9" s="11">
        <v>78</v>
      </c>
      <c r="F9" s="10">
        <v>0.11</v>
      </c>
      <c r="G9" s="11">
        <v>99</v>
      </c>
      <c r="H9" s="10">
        <v>0.12</v>
      </c>
      <c r="I9" s="11">
        <v>156</v>
      </c>
      <c r="J9" s="10">
        <v>0.11</v>
      </c>
      <c r="K9" s="11">
        <v>162</v>
      </c>
      <c r="L9" s="10">
        <v>0.1</v>
      </c>
      <c r="M9" s="11">
        <v>195</v>
      </c>
      <c r="N9" s="10">
        <v>0.15</v>
      </c>
      <c r="O9" s="11">
        <v>225</v>
      </c>
      <c r="P9" s="11" t="s">
        <v>6</v>
      </c>
      <c r="Q9" s="11" t="s">
        <v>6</v>
      </c>
      <c r="R9" s="11"/>
      <c r="S9" s="11"/>
      <c r="T9" s="11"/>
      <c r="U9" s="11"/>
    </row>
  </sheetData>
  <sortState ref="A5:U9">
    <sortCondition ref="A1"/>
  </sortState>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workbookViewId="0"/>
  </sheetViews>
  <sheetFormatPr defaultRowHeight="15" x14ac:dyDescent="0.25"/>
  <cols>
    <col min="1" max="1" width="48.7109375" bestFit="1" customWidth="1"/>
    <col min="2" max="2" width="5" bestFit="1" customWidth="1"/>
    <col min="3" max="3" width="3" bestFit="1" customWidth="1"/>
    <col min="4" max="4" width="5" bestFit="1" customWidth="1"/>
    <col min="5" max="5" width="4" bestFit="1" customWidth="1"/>
    <col min="6" max="6" width="5" bestFit="1" customWidth="1"/>
    <col min="7" max="7" width="4" bestFit="1" customWidth="1"/>
    <col min="8" max="8" width="5" bestFit="1" customWidth="1"/>
    <col min="9" max="9" width="4" bestFit="1" customWidth="1"/>
    <col min="10" max="10" width="5" bestFit="1" customWidth="1"/>
    <col min="11" max="11" width="4" bestFit="1" customWidth="1"/>
    <col min="12" max="12" width="5" bestFit="1" customWidth="1"/>
    <col min="13" max="13" width="4" bestFit="1" customWidth="1"/>
    <col min="14" max="14" width="5" bestFit="1" customWidth="1"/>
    <col min="15" max="15" width="4" bestFit="1" customWidth="1"/>
    <col min="16" max="16" width="5" bestFit="1" customWidth="1"/>
    <col min="17" max="17" width="3" bestFit="1" customWidth="1"/>
    <col min="18" max="18" width="5" bestFit="1" customWidth="1"/>
    <col min="19" max="19" width="3" bestFit="1" customWidth="1"/>
    <col min="20" max="20" width="5" bestFit="1" customWidth="1"/>
    <col min="21" max="21" width="3" bestFit="1" customWidth="1"/>
  </cols>
  <sheetData>
    <row r="1" spans="1:21" x14ac:dyDescent="0.25">
      <c r="A1" s="2" t="str">
        <f>HYPERLINK("#uFremskrivningsgrupper!a1","Tilbage til Fremskrivnings grupper")</f>
        <v>Tilbage til Fremskrivnings grupper</v>
      </c>
    </row>
    <row r="2" spans="1:21" ht="15.75" thickBot="1" x14ac:dyDescent="0.3">
      <c r="A2" s="1" t="s">
        <v>43</v>
      </c>
      <c r="B2" s="1"/>
    </row>
    <row r="3" spans="1:21" x14ac:dyDescent="0.25">
      <c r="A3" s="3"/>
      <c r="B3" s="7">
        <v>2002</v>
      </c>
      <c r="C3" s="7"/>
      <c r="D3" s="7">
        <v>2003</v>
      </c>
      <c r="E3" s="7"/>
      <c r="F3" s="7">
        <v>2004</v>
      </c>
      <c r="G3" s="7"/>
      <c r="H3" s="7">
        <v>2005</v>
      </c>
      <c r="I3" s="7"/>
      <c r="J3" s="7">
        <v>2006</v>
      </c>
      <c r="K3" s="7"/>
      <c r="L3" s="7">
        <v>2007</v>
      </c>
      <c r="M3" s="7"/>
      <c r="N3" s="7">
        <v>2008</v>
      </c>
      <c r="O3" s="7"/>
      <c r="P3" s="7">
        <v>2009</v>
      </c>
      <c r="Q3" s="7"/>
      <c r="R3" s="7">
        <v>2010</v>
      </c>
      <c r="S3" s="7"/>
      <c r="T3" s="7">
        <v>2011</v>
      </c>
      <c r="U3" s="7"/>
    </row>
    <row r="4" spans="1:21" x14ac:dyDescent="0.25">
      <c r="A4" s="4"/>
      <c r="B4" s="8" t="s">
        <v>1</v>
      </c>
      <c r="C4" s="8" t="s">
        <v>2</v>
      </c>
      <c r="D4" s="8" t="s">
        <v>1</v>
      </c>
      <c r="E4" s="8" t="s">
        <v>2</v>
      </c>
      <c r="F4" s="8" t="s">
        <v>1</v>
      </c>
      <c r="G4" s="8" t="s">
        <v>2</v>
      </c>
      <c r="H4" s="8" t="s">
        <v>1</v>
      </c>
      <c r="I4" s="8" t="s">
        <v>2</v>
      </c>
      <c r="J4" s="8" t="s">
        <v>1</v>
      </c>
      <c r="K4" s="8" t="s">
        <v>2</v>
      </c>
      <c r="L4" s="8" t="s">
        <v>1</v>
      </c>
      <c r="M4" s="8" t="s">
        <v>2</v>
      </c>
      <c r="N4" s="8" t="s">
        <v>1</v>
      </c>
      <c r="O4" s="8" t="s">
        <v>2</v>
      </c>
      <c r="P4" s="8" t="s">
        <v>1</v>
      </c>
      <c r="Q4" s="8" t="s">
        <v>2</v>
      </c>
      <c r="R4" s="8" t="s">
        <v>1</v>
      </c>
      <c r="S4" s="8" t="s">
        <v>2</v>
      </c>
      <c r="T4" s="8" t="s">
        <v>1</v>
      </c>
      <c r="U4" s="8" t="s">
        <v>2</v>
      </c>
    </row>
    <row r="5" spans="1:21" x14ac:dyDescent="0.25">
      <c r="A5" t="s">
        <v>18</v>
      </c>
      <c r="B5" s="13"/>
      <c r="C5" s="13"/>
      <c r="D5" s="13"/>
      <c r="E5" s="13"/>
      <c r="F5" s="13"/>
      <c r="G5" s="13"/>
      <c r="H5" s="13"/>
      <c r="I5" s="13"/>
      <c r="J5" s="13"/>
      <c r="K5" s="13"/>
      <c r="L5" s="13"/>
      <c r="M5" s="13"/>
      <c r="N5" s="13"/>
      <c r="O5" s="13"/>
      <c r="P5" s="13" t="s">
        <v>6</v>
      </c>
      <c r="Q5" s="13" t="s">
        <v>6</v>
      </c>
      <c r="R5" s="13" t="s">
        <v>6</v>
      </c>
      <c r="S5" s="13" t="s">
        <v>6</v>
      </c>
      <c r="T5" s="12">
        <v>0.02</v>
      </c>
      <c r="U5" s="13">
        <v>14</v>
      </c>
    </row>
    <row r="6" spans="1:21" x14ac:dyDescent="0.25">
      <c r="A6" t="s">
        <v>19</v>
      </c>
      <c r="B6" s="13"/>
      <c r="C6" s="13"/>
      <c r="D6" s="13"/>
      <c r="E6" s="13"/>
      <c r="F6" s="13"/>
      <c r="G6" s="13"/>
      <c r="H6" s="13"/>
      <c r="I6" s="13"/>
      <c r="J6" s="13"/>
      <c r="K6" s="13"/>
      <c r="L6" s="13"/>
      <c r="M6" s="13"/>
      <c r="N6" s="13"/>
      <c r="O6" s="13"/>
      <c r="P6" s="12">
        <v>0.1</v>
      </c>
      <c r="Q6" s="13">
        <v>34</v>
      </c>
      <c r="R6" s="12">
        <v>0.28000000000000003</v>
      </c>
      <c r="S6" s="13">
        <v>56</v>
      </c>
      <c r="T6" s="12">
        <v>0.15</v>
      </c>
      <c r="U6" s="13">
        <v>24</v>
      </c>
    </row>
    <row r="7" spans="1:21" x14ac:dyDescent="0.25">
      <c r="A7" t="s">
        <v>20</v>
      </c>
      <c r="B7" s="13"/>
      <c r="C7" s="13"/>
      <c r="D7" s="13"/>
      <c r="E7" s="13"/>
      <c r="F7" s="13"/>
      <c r="G7" s="13"/>
      <c r="H7" s="13"/>
      <c r="I7" s="13"/>
      <c r="J7" s="13"/>
      <c r="K7" s="13"/>
      <c r="L7" s="13"/>
      <c r="M7" s="13"/>
      <c r="N7" s="13"/>
      <c r="O7" s="13"/>
      <c r="P7" s="12">
        <v>0.17</v>
      </c>
      <c r="Q7" s="13">
        <v>11</v>
      </c>
      <c r="R7" s="12">
        <v>0.1</v>
      </c>
      <c r="S7" s="13">
        <v>10</v>
      </c>
      <c r="T7" s="13" t="s">
        <v>6</v>
      </c>
      <c r="U7" s="13" t="s">
        <v>6</v>
      </c>
    </row>
    <row r="8" spans="1:21" x14ac:dyDescent="0.25">
      <c r="A8" t="s">
        <v>15</v>
      </c>
      <c r="B8" s="13"/>
      <c r="C8" s="13"/>
      <c r="D8" s="13"/>
      <c r="E8" s="13"/>
      <c r="F8" s="13"/>
      <c r="G8" s="13"/>
      <c r="H8" s="13"/>
      <c r="I8" s="13"/>
      <c r="J8" s="13"/>
      <c r="K8" s="13"/>
      <c r="L8" s="13"/>
      <c r="M8" s="13"/>
      <c r="N8" s="13"/>
      <c r="O8" s="13"/>
      <c r="P8" s="12">
        <v>0.21</v>
      </c>
      <c r="Q8" s="13">
        <v>18</v>
      </c>
      <c r="R8" s="12">
        <v>0.16</v>
      </c>
      <c r="S8" s="13">
        <v>45</v>
      </c>
      <c r="T8" s="12">
        <v>0.18</v>
      </c>
      <c r="U8" s="13">
        <v>29</v>
      </c>
    </row>
    <row r="9" spans="1:21" x14ac:dyDescent="0.25">
      <c r="A9" t="s">
        <v>21</v>
      </c>
      <c r="B9" s="13"/>
      <c r="C9" s="13"/>
      <c r="D9" s="13"/>
      <c r="E9" s="13"/>
      <c r="F9" s="13"/>
      <c r="G9" s="13"/>
      <c r="H9" s="13"/>
      <c r="I9" s="13"/>
      <c r="J9" s="13"/>
      <c r="K9" s="13"/>
      <c r="L9" s="13"/>
      <c r="M9" s="13"/>
      <c r="N9" s="13"/>
      <c r="O9" s="13"/>
      <c r="P9" s="12">
        <v>0.25</v>
      </c>
      <c r="Q9" s="13">
        <v>16</v>
      </c>
      <c r="R9" s="12">
        <v>0.14000000000000001</v>
      </c>
      <c r="S9" s="13">
        <v>30</v>
      </c>
      <c r="T9" s="12">
        <v>0.15</v>
      </c>
      <c r="U9" s="13">
        <v>33</v>
      </c>
    </row>
    <row r="10" spans="1:21" x14ac:dyDescent="0.25">
      <c r="A10" t="s">
        <v>22</v>
      </c>
      <c r="B10" s="13"/>
      <c r="C10" s="13"/>
      <c r="D10" s="13"/>
      <c r="E10" s="13"/>
      <c r="F10" s="13"/>
      <c r="G10" s="13"/>
      <c r="H10" s="13"/>
      <c r="I10" s="13"/>
      <c r="J10" s="13"/>
      <c r="K10" s="13"/>
      <c r="L10" s="13"/>
      <c r="M10" s="13"/>
      <c r="N10" s="13"/>
      <c r="O10" s="13"/>
      <c r="P10" s="13" t="s">
        <v>6</v>
      </c>
      <c r="Q10" s="13" t="s">
        <v>6</v>
      </c>
      <c r="R10" s="12">
        <v>0.13</v>
      </c>
      <c r="S10" s="13">
        <v>16</v>
      </c>
      <c r="T10" s="12">
        <v>0.23</v>
      </c>
      <c r="U10" s="13">
        <v>15</v>
      </c>
    </row>
    <row r="11" spans="1:21" x14ac:dyDescent="0.25">
      <c r="A11" t="s">
        <v>32</v>
      </c>
      <c r="B11" s="13" t="s">
        <v>6</v>
      </c>
      <c r="C11" s="13" t="s">
        <v>6</v>
      </c>
      <c r="D11" s="12">
        <v>0.12</v>
      </c>
      <c r="E11" s="13">
        <v>83</v>
      </c>
      <c r="F11" s="12">
        <v>0.11</v>
      </c>
      <c r="G11" s="13">
        <v>78</v>
      </c>
      <c r="H11" s="12">
        <v>0.09</v>
      </c>
      <c r="I11" s="13">
        <v>109</v>
      </c>
      <c r="J11" s="12">
        <v>0.09</v>
      </c>
      <c r="K11" s="13">
        <v>109</v>
      </c>
      <c r="L11" s="12">
        <v>0.04</v>
      </c>
      <c r="M11" s="13">
        <v>114</v>
      </c>
      <c r="N11" s="12">
        <v>0.06</v>
      </c>
      <c r="O11" s="13">
        <v>96</v>
      </c>
      <c r="P11" s="12">
        <v>0.13</v>
      </c>
      <c r="Q11" s="13">
        <v>79</v>
      </c>
      <c r="R11" s="12">
        <v>0.1</v>
      </c>
      <c r="S11" s="13">
        <v>68</v>
      </c>
      <c r="T11" s="12">
        <v>0.19</v>
      </c>
      <c r="U11" s="13">
        <v>65</v>
      </c>
    </row>
    <row r="12" spans="1:21" x14ac:dyDescent="0.25">
      <c r="A12" t="s">
        <v>36</v>
      </c>
      <c r="B12" s="13"/>
      <c r="C12" s="13"/>
      <c r="D12" s="13"/>
      <c r="E12" s="13"/>
      <c r="F12" s="13"/>
      <c r="G12" s="13"/>
      <c r="H12" s="13"/>
      <c r="I12" s="13"/>
      <c r="J12" s="13"/>
      <c r="K12" s="13"/>
      <c r="L12" s="13"/>
      <c r="M12" s="13"/>
      <c r="N12" s="13"/>
      <c r="O12" s="13"/>
      <c r="P12" s="13" t="s">
        <v>6</v>
      </c>
      <c r="Q12" s="13" t="s">
        <v>6</v>
      </c>
      <c r="R12" s="13" t="s">
        <v>6</v>
      </c>
      <c r="S12" s="13" t="s">
        <v>6</v>
      </c>
      <c r="T12" s="13" t="s">
        <v>6</v>
      </c>
      <c r="U12" s="13" t="s">
        <v>6</v>
      </c>
    </row>
    <row r="13" spans="1:21" ht="15.75" thickBot="1" x14ac:dyDescent="0.3">
      <c r="A13" s="6" t="s">
        <v>42</v>
      </c>
      <c r="B13" s="10">
        <v>0.16</v>
      </c>
      <c r="C13" s="11">
        <v>86</v>
      </c>
      <c r="D13" s="10">
        <v>0.15</v>
      </c>
      <c r="E13" s="11">
        <v>165</v>
      </c>
      <c r="F13" s="10">
        <v>0.13</v>
      </c>
      <c r="G13" s="11">
        <v>255</v>
      </c>
      <c r="H13" s="10">
        <v>0.12</v>
      </c>
      <c r="I13" s="11">
        <v>184</v>
      </c>
      <c r="J13" s="10">
        <v>0.08</v>
      </c>
      <c r="K13" s="11">
        <v>147</v>
      </c>
      <c r="L13" s="10">
        <v>0.06</v>
      </c>
      <c r="M13" s="11">
        <v>220</v>
      </c>
      <c r="N13" s="10">
        <v>0.13</v>
      </c>
      <c r="O13" s="11">
        <v>207</v>
      </c>
      <c r="P13" s="10">
        <v>0.2</v>
      </c>
      <c r="Q13" s="11">
        <v>18</v>
      </c>
      <c r="R13" s="11"/>
      <c r="S13" s="11"/>
      <c r="T13" s="11"/>
      <c r="U13" s="11"/>
    </row>
  </sheetData>
  <sortState ref="A5:U13">
    <sortCondition ref="A1"/>
  </sortState>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workbookViewId="0"/>
  </sheetViews>
  <sheetFormatPr defaultRowHeight="15" x14ac:dyDescent="0.25"/>
  <cols>
    <col min="1" max="1" width="42.28515625" bestFit="1" customWidth="1"/>
    <col min="2" max="2" width="12.42578125" bestFit="1" customWidth="1"/>
    <col min="3" max="22" width="5" bestFit="1" customWidth="1"/>
  </cols>
  <sheetData>
    <row r="1" spans="1:22" x14ac:dyDescent="0.25">
      <c r="A1" s="19" t="str">
        <f>HYPERLINK("#hovedtabel!a1","Tilbage til hovedtabel")</f>
        <v>Tilbage til hovedtabel</v>
      </c>
    </row>
    <row r="2" spans="1:22" ht="15.75" thickBot="1" x14ac:dyDescent="0.3">
      <c r="A2" s="1" t="s">
        <v>3</v>
      </c>
      <c r="C2" s="1"/>
    </row>
    <row r="3" spans="1:22" x14ac:dyDescent="0.25">
      <c r="A3" s="3"/>
      <c r="B3" s="7"/>
      <c r="C3" s="7">
        <v>2002</v>
      </c>
      <c r="D3" s="7"/>
      <c r="E3" s="7">
        <v>2003</v>
      </c>
      <c r="F3" s="7"/>
      <c r="G3" s="7">
        <v>2004</v>
      </c>
      <c r="H3" s="7"/>
      <c r="I3" s="7">
        <v>2005</v>
      </c>
      <c r="J3" s="7"/>
      <c r="K3" s="7">
        <v>2006</v>
      </c>
      <c r="L3" s="7"/>
      <c r="M3" s="7">
        <v>2007</v>
      </c>
      <c r="N3" s="7"/>
      <c r="O3" s="7">
        <v>2008</v>
      </c>
      <c r="P3" s="7"/>
      <c r="Q3" s="7">
        <v>2009</v>
      </c>
      <c r="R3" s="7"/>
      <c r="S3" s="7">
        <v>2010</v>
      </c>
      <c r="T3" s="7"/>
      <c r="U3" s="7">
        <v>2011</v>
      </c>
      <c r="V3" s="7"/>
    </row>
    <row r="4" spans="1:22" x14ac:dyDescent="0.25">
      <c r="A4" s="4"/>
      <c r="B4" s="8"/>
      <c r="C4" s="8" t="s">
        <v>1</v>
      </c>
      <c r="D4" s="8" t="s">
        <v>2</v>
      </c>
      <c r="E4" s="8" t="s">
        <v>1</v>
      </c>
      <c r="F4" s="8" t="s">
        <v>2</v>
      </c>
      <c r="G4" s="8" t="s">
        <v>1</v>
      </c>
      <c r="H4" s="8" t="s">
        <v>2</v>
      </c>
      <c r="I4" s="8" t="s">
        <v>1</v>
      </c>
      <c r="J4" s="8" t="s">
        <v>2</v>
      </c>
      <c r="K4" s="8" t="s">
        <v>1</v>
      </c>
      <c r="L4" s="8" t="s">
        <v>2</v>
      </c>
      <c r="M4" s="8" t="s">
        <v>1</v>
      </c>
      <c r="N4" s="8" t="s">
        <v>2</v>
      </c>
      <c r="O4" s="8" t="s">
        <v>1</v>
      </c>
      <c r="P4" s="8" t="s">
        <v>2</v>
      </c>
      <c r="Q4" s="8" t="s">
        <v>1</v>
      </c>
      <c r="R4" s="8" t="s">
        <v>2</v>
      </c>
      <c r="S4" s="8" t="s">
        <v>1</v>
      </c>
      <c r="T4" s="8" t="s">
        <v>2</v>
      </c>
      <c r="U4" s="8" t="s">
        <v>1</v>
      </c>
      <c r="V4" s="8" t="s">
        <v>2</v>
      </c>
    </row>
    <row r="5" spans="1:22" x14ac:dyDescent="0.25">
      <c r="A5" s="2" t="str">
        <f>HYPERLINK("#u102!a1","Bio, KVU")</f>
        <v>Bio, KVU</v>
      </c>
      <c r="B5" s="17" t="str">
        <f>HYPERLINK("#u102i!a1","Hovedinstitution")</f>
        <v>Hovedinstitution</v>
      </c>
      <c r="C5" s="12">
        <v>0.15</v>
      </c>
      <c r="D5" s="13">
        <v>90</v>
      </c>
      <c r="E5" s="12">
        <v>0.14000000000000001</v>
      </c>
      <c r="F5" s="13">
        <v>248</v>
      </c>
      <c r="G5" s="12">
        <v>0.13</v>
      </c>
      <c r="H5" s="13">
        <v>333</v>
      </c>
      <c r="I5" s="12">
        <v>0.11</v>
      </c>
      <c r="J5" s="13">
        <v>293</v>
      </c>
      <c r="K5" s="12">
        <v>0.08</v>
      </c>
      <c r="L5" s="13">
        <v>256</v>
      </c>
      <c r="M5" s="12">
        <v>0.05</v>
      </c>
      <c r="N5" s="13">
        <v>334</v>
      </c>
      <c r="O5" s="12">
        <v>0.11</v>
      </c>
      <c r="P5" s="13">
        <v>303</v>
      </c>
      <c r="Q5" s="12">
        <v>0.16</v>
      </c>
      <c r="R5" s="13">
        <v>187</v>
      </c>
      <c r="S5" s="12">
        <v>0.16</v>
      </c>
      <c r="T5" s="13">
        <v>241</v>
      </c>
      <c r="U5" s="12">
        <v>0.16</v>
      </c>
      <c r="V5" s="13">
        <v>194</v>
      </c>
    </row>
    <row r="6" spans="1:22" x14ac:dyDescent="0.25">
      <c r="A6" s="2" t="str">
        <f>HYPERLINK("#u104!a1","Design, KVU")</f>
        <v>Design, KVU</v>
      </c>
      <c r="B6" s="17" t="str">
        <f>HYPERLINK("#u104i!a1","Hovedinstitution")</f>
        <v>Hovedinstitution</v>
      </c>
      <c r="C6" s="12">
        <v>0.12</v>
      </c>
      <c r="D6" s="13">
        <v>175</v>
      </c>
      <c r="E6" s="12">
        <v>0.14000000000000001</v>
      </c>
      <c r="F6" s="13">
        <v>271</v>
      </c>
      <c r="G6" s="12">
        <v>0.12</v>
      </c>
      <c r="H6" s="13">
        <v>310</v>
      </c>
      <c r="I6" s="12">
        <v>0.09</v>
      </c>
      <c r="J6" s="13">
        <v>382</v>
      </c>
      <c r="K6" s="12">
        <v>0.08</v>
      </c>
      <c r="L6" s="13">
        <v>311</v>
      </c>
      <c r="M6" s="12">
        <v>0.06</v>
      </c>
      <c r="N6" s="13">
        <v>483</v>
      </c>
      <c r="O6" s="12">
        <v>0.1</v>
      </c>
      <c r="P6" s="13">
        <v>506</v>
      </c>
      <c r="Q6" s="12">
        <v>0.15</v>
      </c>
      <c r="R6" s="13">
        <v>493</v>
      </c>
      <c r="S6" s="12">
        <v>0.11</v>
      </c>
      <c r="T6" s="13">
        <v>518</v>
      </c>
      <c r="U6" s="12">
        <v>0.14000000000000001</v>
      </c>
      <c r="V6" s="13">
        <v>616</v>
      </c>
    </row>
    <row r="7" spans="1:22" x14ac:dyDescent="0.25">
      <c r="A7" s="2" t="str">
        <f>HYPERLINK("#u117!a1","It, KVU")</f>
        <v>It, KVU</v>
      </c>
      <c r="B7" s="17" t="str">
        <f>HYPERLINK("#u117i!a1","Hovedinstitution")</f>
        <v>Hovedinstitution</v>
      </c>
      <c r="C7" s="12">
        <v>0.19</v>
      </c>
      <c r="D7" s="13">
        <v>1465</v>
      </c>
      <c r="E7" s="12">
        <v>0.17</v>
      </c>
      <c r="F7" s="13">
        <v>2349</v>
      </c>
      <c r="G7" s="12">
        <v>0.15</v>
      </c>
      <c r="H7" s="13">
        <v>1705</v>
      </c>
      <c r="I7" s="12">
        <v>0.09</v>
      </c>
      <c r="J7" s="13">
        <v>1206</v>
      </c>
      <c r="K7" s="12">
        <v>0.1</v>
      </c>
      <c r="L7" s="13">
        <v>681</v>
      </c>
      <c r="M7" s="12">
        <v>7.0000000000000007E-2</v>
      </c>
      <c r="N7" s="13">
        <v>891</v>
      </c>
      <c r="O7" s="12">
        <v>0.1</v>
      </c>
      <c r="P7" s="13">
        <v>911</v>
      </c>
      <c r="Q7" s="12">
        <v>0.14000000000000001</v>
      </c>
      <c r="R7" s="13">
        <v>925</v>
      </c>
      <c r="S7" s="12">
        <v>0.14000000000000001</v>
      </c>
      <c r="T7" s="13">
        <v>1178</v>
      </c>
      <c r="U7" s="12">
        <v>0.13</v>
      </c>
      <c r="V7" s="13">
        <v>1290</v>
      </c>
    </row>
    <row r="8" spans="1:22" x14ac:dyDescent="0.25">
      <c r="A8" s="2" t="str">
        <f>HYPERLINK("#u134!a1","Sundhed, KVU")</f>
        <v>Sundhed, KVU</v>
      </c>
      <c r="B8" s="17" t="str">
        <f>HYPERLINK("#u134i!a1","Hovedinstitution")</f>
        <v>Hovedinstitution</v>
      </c>
      <c r="C8" s="12">
        <v>0.06</v>
      </c>
      <c r="D8" s="13">
        <v>41</v>
      </c>
      <c r="E8" s="12">
        <v>0.1</v>
      </c>
      <c r="F8" s="13">
        <v>41</v>
      </c>
      <c r="G8" s="12">
        <v>0.1</v>
      </c>
      <c r="H8" s="13">
        <v>26</v>
      </c>
      <c r="I8" s="12">
        <v>0.03</v>
      </c>
      <c r="J8" s="13">
        <v>10</v>
      </c>
      <c r="K8" s="12">
        <v>0.03</v>
      </c>
      <c r="L8" s="13">
        <v>14</v>
      </c>
      <c r="M8" s="12">
        <v>0.03</v>
      </c>
      <c r="N8" s="13">
        <v>17</v>
      </c>
      <c r="O8" s="12">
        <v>0.12</v>
      </c>
      <c r="P8" s="13">
        <v>13</v>
      </c>
      <c r="Q8" s="13" t="s">
        <v>6</v>
      </c>
      <c r="R8" s="13" t="s">
        <v>6</v>
      </c>
      <c r="S8" s="12">
        <v>0.08</v>
      </c>
      <c r="T8" s="13">
        <v>16</v>
      </c>
      <c r="U8" s="12">
        <v>0.17</v>
      </c>
      <c r="V8" s="13">
        <v>13</v>
      </c>
    </row>
    <row r="9" spans="1:22" x14ac:dyDescent="0.25">
      <c r="A9" s="2" t="str">
        <f>HYPERLINK("#u137!a1","Teknik, KVU")</f>
        <v>Teknik, KVU</v>
      </c>
      <c r="B9" s="17" t="str">
        <f>HYPERLINK("#u137i!a1","Hovedinstitution")</f>
        <v>Hovedinstitution</v>
      </c>
      <c r="C9" s="12">
        <v>0.12</v>
      </c>
      <c r="D9" s="13">
        <v>704</v>
      </c>
      <c r="E9" s="12">
        <v>0.11</v>
      </c>
      <c r="F9" s="13">
        <v>854</v>
      </c>
      <c r="G9" s="12">
        <v>0.09</v>
      </c>
      <c r="H9" s="13">
        <v>721</v>
      </c>
      <c r="I9" s="12">
        <v>0.05</v>
      </c>
      <c r="J9" s="13">
        <v>766</v>
      </c>
      <c r="K9" s="12">
        <v>0.03</v>
      </c>
      <c r="L9" s="13">
        <v>584</v>
      </c>
      <c r="M9" s="12">
        <v>0.02</v>
      </c>
      <c r="N9" s="13">
        <v>735</v>
      </c>
      <c r="O9" s="12">
        <v>0.09</v>
      </c>
      <c r="P9" s="13">
        <v>729</v>
      </c>
      <c r="Q9" s="12">
        <v>0.14000000000000001</v>
      </c>
      <c r="R9" s="13">
        <v>647</v>
      </c>
      <c r="S9" s="12">
        <v>0.13</v>
      </c>
      <c r="T9" s="13">
        <v>660</v>
      </c>
      <c r="U9" s="12">
        <v>0.1</v>
      </c>
      <c r="V9" s="13">
        <v>838</v>
      </c>
    </row>
    <row r="10" spans="1:22" x14ac:dyDescent="0.25">
      <c r="A10" s="2" t="str">
        <f>HYPERLINK("#u140!a1","Økonomisk/merkantil, KVU")</f>
        <v>Økonomisk/merkantil, KVU</v>
      </c>
      <c r="B10" s="17" t="str">
        <f>HYPERLINK("#u140i!a1","Hovedinstitution")</f>
        <v>Hovedinstitution</v>
      </c>
      <c r="C10" s="12">
        <v>0.13</v>
      </c>
      <c r="D10" s="13">
        <v>1515</v>
      </c>
      <c r="E10" s="12">
        <v>0.11</v>
      </c>
      <c r="F10" s="13">
        <v>1630</v>
      </c>
      <c r="G10" s="12">
        <v>0.09</v>
      </c>
      <c r="H10" s="13">
        <v>1505</v>
      </c>
      <c r="I10" s="12">
        <v>0.06</v>
      </c>
      <c r="J10" s="13">
        <v>1637</v>
      </c>
      <c r="K10" s="12">
        <v>0.05</v>
      </c>
      <c r="L10" s="13">
        <v>1634</v>
      </c>
      <c r="M10" s="12">
        <v>0.04</v>
      </c>
      <c r="N10" s="13">
        <v>2081</v>
      </c>
      <c r="O10" s="12">
        <v>7.0000000000000007E-2</v>
      </c>
      <c r="P10" s="13">
        <v>2267</v>
      </c>
      <c r="Q10" s="12">
        <v>0.09</v>
      </c>
      <c r="R10" s="13">
        <v>2218</v>
      </c>
      <c r="S10" s="12">
        <v>0.09</v>
      </c>
      <c r="T10" s="13">
        <v>2474</v>
      </c>
      <c r="U10" s="12">
        <v>0.08</v>
      </c>
      <c r="V10" s="13">
        <v>2932</v>
      </c>
    </row>
    <row r="11" spans="1:22" x14ac:dyDescent="0.25">
      <c r="A11" s="2" t="str">
        <f>HYPERLINK("#u148!a1","Øvrige, KVU")</f>
        <v>Øvrige, KVU</v>
      </c>
      <c r="B11" s="17" t="str">
        <f>HYPERLINK("#u148i!a1","Hovedinstitution")</f>
        <v>Hovedinstitution</v>
      </c>
      <c r="C11" s="12">
        <v>0.02</v>
      </c>
      <c r="D11" s="13">
        <v>10</v>
      </c>
      <c r="E11" s="12">
        <v>0.02</v>
      </c>
      <c r="F11" s="13">
        <v>85</v>
      </c>
      <c r="G11" s="12">
        <v>0.01</v>
      </c>
      <c r="H11" s="13">
        <v>101</v>
      </c>
      <c r="I11" s="12">
        <v>0.01</v>
      </c>
      <c r="J11" s="13">
        <v>103</v>
      </c>
      <c r="K11" s="12">
        <v>0</v>
      </c>
      <c r="L11" s="13">
        <v>51</v>
      </c>
      <c r="M11" s="12">
        <v>0</v>
      </c>
      <c r="N11" s="13">
        <v>129</v>
      </c>
      <c r="O11" s="12">
        <v>0</v>
      </c>
      <c r="P11" s="13">
        <v>99</v>
      </c>
      <c r="Q11" s="12">
        <v>0.02</v>
      </c>
      <c r="R11" s="13">
        <v>66</v>
      </c>
      <c r="S11" s="12">
        <v>0.03</v>
      </c>
      <c r="T11" s="13">
        <v>74</v>
      </c>
      <c r="U11" s="12">
        <v>0.05</v>
      </c>
      <c r="V11" s="13">
        <v>67</v>
      </c>
    </row>
    <row r="12" spans="1:22" x14ac:dyDescent="0.25">
      <c r="A12" s="2" t="str">
        <f>HYPERLINK("#u205!a1","Design, MVU")</f>
        <v>Design, MVU</v>
      </c>
      <c r="B12" s="17" t="str">
        <f>HYPERLINK("#u205i!a1","Hovedinstitution")</f>
        <v>Hovedinstitution</v>
      </c>
      <c r="C12" s="13"/>
      <c r="D12" s="13"/>
      <c r="E12" s="13"/>
      <c r="F12" s="13"/>
      <c r="G12" s="12">
        <v>0.13</v>
      </c>
      <c r="H12" s="13">
        <v>30</v>
      </c>
      <c r="I12" s="12">
        <v>0.12</v>
      </c>
      <c r="J12" s="13">
        <v>38</v>
      </c>
      <c r="K12" s="13" t="s">
        <v>6</v>
      </c>
      <c r="L12" s="13" t="s">
        <v>6</v>
      </c>
      <c r="M12" s="12">
        <v>0.04</v>
      </c>
      <c r="N12" s="13">
        <v>64</v>
      </c>
      <c r="O12" s="12">
        <v>0.18</v>
      </c>
      <c r="P12" s="13">
        <v>60</v>
      </c>
      <c r="Q12" s="12">
        <v>0.39</v>
      </c>
      <c r="R12" s="13">
        <v>56</v>
      </c>
      <c r="S12" s="12">
        <v>0.24</v>
      </c>
      <c r="T12" s="13">
        <v>60</v>
      </c>
      <c r="U12" s="12">
        <v>0.22</v>
      </c>
      <c r="V12" s="13">
        <v>203</v>
      </c>
    </row>
    <row r="13" spans="1:22" x14ac:dyDescent="0.25">
      <c r="A13" s="2" t="str">
        <f>HYPERLINK("#u207!a1","Ernæring, MVU")</f>
        <v>Ernæring, MVU</v>
      </c>
      <c r="B13" s="17" t="str">
        <f>HYPERLINK("#u207i!a1","Hovedinstitution")</f>
        <v>Hovedinstitution</v>
      </c>
      <c r="C13" s="12">
        <v>0.21</v>
      </c>
      <c r="D13" s="13">
        <v>127</v>
      </c>
      <c r="E13" s="12">
        <v>0.15</v>
      </c>
      <c r="F13" s="13">
        <v>144</v>
      </c>
      <c r="G13" s="12">
        <v>0.15</v>
      </c>
      <c r="H13" s="13">
        <v>111</v>
      </c>
      <c r="I13" s="12">
        <v>0.12</v>
      </c>
      <c r="J13" s="13">
        <v>177</v>
      </c>
      <c r="K13" s="12">
        <v>0.11</v>
      </c>
      <c r="L13" s="13">
        <v>304</v>
      </c>
      <c r="M13" s="12">
        <v>0.05</v>
      </c>
      <c r="N13" s="13">
        <v>267</v>
      </c>
      <c r="O13" s="12">
        <v>0.1</v>
      </c>
      <c r="P13" s="13">
        <v>272</v>
      </c>
      <c r="Q13" s="12">
        <v>0.12</v>
      </c>
      <c r="R13" s="13">
        <v>442</v>
      </c>
      <c r="S13" s="12">
        <v>0.15</v>
      </c>
      <c r="T13" s="13">
        <v>418</v>
      </c>
      <c r="U13" s="12">
        <v>0.15</v>
      </c>
      <c r="V13" s="13">
        <v>448</v>
      </c>
    </row>
    <row r="14" spans="1:22" x14ac:dyDescent="0.25">
      <c r="A14" s="2" t="str">
        <f>HYPERLINK("#u210!a1","Forvaltning og samfund, MVU")</f>
        <v>Forvaltning og samfund, MVU</v>
      </c>
      <c r="B14" s="17" t="str">
        <f>HYPERLINK("#u210i!a1","Hovedinstitution")</f>
        <v>Hovedinstitution</v>
      </c>
      <c r="C14" s="12">
        <v>0.05</v>
      </c>
      <c r="D14" s="13">
        <v>655</v>
      </c>
      <c r="E14" s="12">
        <v>0.05</v>
      </c>
      <c r="F14" s="13">
        <v>703</v>
      </c>
      <c r="G14" s="12">
        <v>0.05</v>
      </c>
      <c r="H14" s="13">
        <v>456</v>
      </c>
      <c r="I14" s="12">
        <v>0.02</v>
      </c>
      <c r="J14" s="13">
        <v>523</v>
      </c>
      <c r="K14" s="12">
        <v>0.01</v>
      </c>
      <c r="L14" s="13">
        <v>637</v>
      </c>
      <c r="M14" s="12">
        <v>0.01</v>
      </c>
      <c r="N14" s="13">
        <v>605</v>
      </c>
      <c r="O14" s="12">
        <v>0.02</v>
      </c>
      <c r="P14" s="13">
        <v>793</v>
      </c>
      <c r="Q14" s="12">
        <v>0.03</v>
      </c>
      <c r="R14" s="13">
        <v>779</v>
      </c>
      <c r="S14" s="12">
        <v>0.05</v>
      </c>
      <c r="T14" s="13">
        <v>820</v>
      </c>
      <c r="U14" s="12">
        <v>0.08</v>
      </c>
      <c r="V14" s="13">
        <v>846</v>
      </c>
    </row>
    <row r="15" spans="1:22" x14ac:dyDescent="0.25">
      <c r="A15" s="2" t="str">
        <f>HYPERLINK("#u213!a1","Fysio og ergo, MVU")</f>
        <v>Fysio og ergo, MVU</v>
      </c>
      <c r="B15" s="17" t="str">
        <f>HYPERLINK("#u213i!a1","Hovedinstitution")</f>
        <v>Hovedinstitution</v>
      </c>
      <c r="C15" s="12">
        <v>7.0000000000000007E-2</v>
      </c>
      <c r="D15" s="13">
        <v>521</v>
      </c>
      <c r="E15" s="12">
        <v>0.09</v>
      </c>
      <c r="F15" s="13">
        <v>966</v>
      </c>
      <c r="G15" s="12">
        <v>0.06</v>
      </c>
      <c r="H15" s="13">
        <v>951</v>
      </c>
      <c r="I15" s="12">
        <v>0.05</v>
      </c>
      <c r="J15" s="13">
        <v>897</v>
      </c>
      <c r="K15" s="12">
        <v>0.04</v>
      </c>
      <c r="L15" s="13">
        <v>1021</v>
      </c>
      <c r="M15" s="12">
        <v>0.01</v>
      </c>
      <c r="N15" s="13">
        <v>808</v>
      </c>
      <c r="O15" s="12">
        <v>0.02</v>
      </c>
      <c r="P15" s="13">
        <v>970</v>
      </c>
      <c r="Q15" s="12">
        <v>0.06</v>
      </c>
      <c r="R15" s="13">
        <v>909</v>
      </c>
      <c r="S15" s="12">
        <v>0.11</v>
      </c>
      <c r="T15" s="13">
        <v>966</v>
      </c>
      <c r="U15" s="12">
        <v>0.11</v>
      </c>
      <c r="V15" s="13">
        <v>963</v>
      </c>
    </row>
    <row r="16" spans="1:22" x14ac:dyDescent="0.25">
      <c r="A16" s="2" t="str">
        <f>HYPERLINK("#u215!a1","Ingeniør, MVU")</f>
        <v>Ingeniør, MVU</v>
      </c>
      <c r="B16" s="17" t="str">
        <f>HYPERLINK("#u215i!a1","Hovedinstitution")</f>
        <v>Hovedinstitution</v>
      </c>
      <c r="C16" s="12">
        <v>7.0000000000000007E-2</v>
      </c>
      <c r="D16" s="13">
        <v>1309</v>
      </c>
      <c r="E16" s="12">
        <v>0.09</v>
      </c>
      <c r="F16" s="13">
        <v>1363</v>
      </c>
      <c r="G16" s="12">
        <v>0.05</v>
      </c>
      <c r="H16" s="13">
        <v>1462</v>
      </c>
      <c r="I16" s="12">
        <v>0.04</v>
      </c>
      <c r="J16" s="13">
        <v>1294</v>
      </c>
      <c r="K16" s="12">
        <v>0.02</v>
      </c>
      <c r="L16" s="13">
        <v>1308</v>
      </c>
      <c r="M16" s="12">
        <v>0.02</v>
      </c>
      <c r="N16" s="13">
        <v>1353</v>
      </c>
      <c r="O16" s="12">
        <v>0.05</v>
      </c>
      <c r="P16" s="13">
        <v>1197</v>
      </c>
      <c r="Q16" s="12">
        <v>0.09</v>
      </c>
      <c r="R16" s="13">
        <v>1260</v>
      </c>
      <c r="S16" s="12">
        <v>7.0000000000000007E-2</v>
      </c>
      <c r="T16" s="13">
        <v>1176</v>
      </c>
      <c r="U16" s="12">
        <v>0.05</v>
      </c>
      <c r="V16" s="13">
        <v>1249</v>
      </c>
    </row>
    <row r="17" spans="1:22" x14ac:dyDescent="0.25">
      <c r="A17" s="2" t="str">
        <f>HYPERLINK("#u218!a1","It, MVU")</f>
        <v>It, MVU</v>
      </c>
      <c r="B17" s="17" t="str">
        <f>HYPERLINK("#u218i!a1","Hovedinstitution")</f>
        <v>Hovedinstitution</v>
      </c>
      <c r="C17" s="13"/>
      <c r="D17" s="13"/>
      <c r="E17" s="13"/>
      <c r="F17" s="13"/>
      <c r="G17" s="13"/>
      <c r="H17" s="13"/>
      <c r="I17" s="13"/>
      <c r="J17" s="13"/>
      <c r="K17" s="13"/>
      <c r="L17" s="13"/>
      <c r="M17" s="12">
        <v>0.11</v>
      </c>
      <c r="N17" s="13">
        <v>24</v>
      </c>
      <c r="O17" s="13" t="s">
        <v>6</v>
      </c>
      <c r="P17" s="13" t="s">
        <v>6</v>
      </c>
      <c r="Q17" s="12">
        <v>0.12</v>
      </c>
      <c r="R17" s="13">
        <v>23</v>
      </c>
      <c r="S17" s="12">
        <v>0.21</v>
      </c>
      <c r="T17" s="13">
        <v>26</v>
      </c>
      <c r="U17" s="12">
        <v>0.16</v>
      </c>
      <c r="V17" s="13">
        <v>46</v>
      </c>
    </row>
    <row r="18" spans="1:22" x14ac:dyDescent="0.25">
      <c r="A18" s="2" t="str">
        <f>HYPERLINK("#u228!a1","Medie og kommunikation, MVU")</f>
        <v>Medie og kommunikation, MVU</v>
      </c>
      <c r="B18" s="17" t="str">
        <f>HYPERLINK("#u228i!a1","Hovedinstitution")</f>
        <v>Hovedinstitution</v>
      </c>
      <c r="C18" s="12">
        <v>0.2</v>
      </c>
      <c r="D18" s="13">
        <v>284</v>
      </c>
      <c r="E18" s="12">
        <v>0.13</v>
      </c>
      <c r="F18" s="13">
        <v>279</v>
      </c>
      <c r="G18" s="12">
        <v>0.1</v>
      </c>
      <c r="H18" s="13">
        <v>244</v>
      </c>
      <c r="I18" s="12">
        <v>0.1</v>
      </c>
      <c r="J18" s="13">
        <v>275</v>
      </c>
      <c r="K18" s="12">
        <v>0.06</v>
      </c>
      <c r="L18" s="13">
        <v>283</v>
      </c>
      <c r="M18" s="12">
        <v>0.08</v>
      </c>
      <c r="N18" s="13">
        <v>284</v>
      </c>
      <c r="O18" s="12">
        <v>0.13</v>
      </c>
      <c r="P18" s="13">
        <v>281</v>
      </c>
      <c r="Q18" s="12">
        <v>0.19</v>
      </c>
      <c r="R18" s="13">
        <v>316</v>
      </c>
      <c r="S18" s="12">
        <v>0.14000000000000001</v>
      </c>
      <c r="T18" s="13">
        <v>368</v>
      </c>
      <c r="U18" s="12">
        <v>0.19</v>
      </c>
      <c r="V18" s="13">
        <v>312</v>
      </c>
    </row>
    <row r="19" spans="1:22" x14ac:dyDescent="0.25">
      <c r="A19" s="2" t="str">
        <f>HYPERLINK("#u241!a1","Økonomisk/merkantil, MVU")</f>
        <v>Økonomisk/merkantil, MVU</v>
      </c>
      <c r="B19" s="17" t="str">
        <f>HYPERLINK("#u241i!a1","Hovedinstitution")</f>
        <v>Hovedinstitution</v>
      </c>
      <c r="C19" s="13"/>
      <c r="D19" s="13"/>
      <c r="E19" s="13"/>
      <c r="F19" s="13"/>
      <c r="G19" s="12">
        <v>0.05</v>
      </c>
      <c r="H19" s="13">
        <v>57</v>
      </c>
      <c r="I19" s="12">
        <v>0</v>
      </c>
      <c r="J19" s="13">
        <v>28</v>
      </c>
      <c r="K19" s="13" t="s">
        <v>6</v>
      </c>
      <c r="L19" s="13" t="s">
        <v>6</v>
      </c>
      <c r="M19" s="12">
        <v>0</v>
      </c>
      <c r="N19" s="13">
        <v>16</v>
      </c>
      <c r="O19" s="12">
        <v>0.03</v>
      </c>
      <c r="P19" s="13">
        <v>42</v>
      </c>
      <c r="Q19" s="12">
        <v>0.06</v>
      </c>
      <c r="R19" s="13">
        <v>44</v>
      </c>
      <c r="S19" s="13" t="s">
        <v>6</v>
      </c>
      <c r="T19" s="13" t="s">
        <v>6</v>
      </c>
      <c r="U19" s="12">
        <v>0.03</v>
      </c>
      <c r="V19" s="13">
        <v>27</v>
      </c>
    </row>
    <row r="20" spans="1:22" x14ac:dyDescent="0.25">
      <c r="A20" s="2" t="str">
        <f>HYPERLINK("#u245!a1","Øvrige pædagogik, MVU")</f>
        <v>Øvrige pædagogik, MVU</v>
      </c>
      <c r="B20" s="17" t="str">
        <f>HYPERLINK("#u245i!a1","Hovedinstitution")</f>
        <v>Hovedinstitution</v>
      </c>
      <c r="C20" s="12">
        <v>0.27</v>
      </c>
      <c r="D20" s="13">
        <v>536</v>
      </c>
      <c r="E20" s="12">
        <v>0.24</v>
      </c>
      <c r="F20" s="13">
        <v>465</v>
      </c>
      <c r="G20" s="12">
        <v>0.24</v>
      </c>
      <c r="H20" s="13">
        <v>436</v>
      </c>
      <c r="I20" s="12">
        <v>0.18</v>
      </c>
      <c r="J20" s="13">
        <v>332</v>
      </c>
      <c r="K20" s="12">
        <v>0.08</v>
      </c>
      <c r="L20" s="13">
        <v>41</v>
      </c>
      <c r="M20" s="12">
        <v>0.1</v>
      </c>
      <c r="N20" s="13">
        <v>81</v>
      </c>
      <c r="O20" s="12">
        <v>0.11</v>
      </c>
      <c r="P20" s="13">
        <v>67</v>
      </c>
      <c r="Q20" s="12">
        <v>0.09</v>
      </c>
      <c r="R20" s="13">
        <v>80</v>
      </c>
      <c r="S20" s="12">
        <v>0.17</v>
      </c>
      <c r="T20" s="13">
        <v>81</v>
      </c>
      <c r="U20" s="12">
        <v>0.19</v>
      </c>
      <c r="V20" s="13">
        <v>55</v>
      </c>
    </row>
    <row r="21" spans="1:22" x14ac:dyDescent="0.25">
      <c r="A21" s="2" t="str">
        <f>HYPERLINK("#u246!a1","Øvrige sundhed, MVU")</f>
        <v>Øvrige sundhed, MVU</v>
      </c>
      <c r="B21" s="17" t="str">
        <f>HYPERLINK("#u246i!a1","Hovedinstitution")</f>
        <v>Hovedinstitution</v>
      </c>
      <c r="C21" s="12">
        <v>0.02</v>
      </c>
      <c r="D21" s="13">
        <v>542</v>
      </c>
      <c r="E21" s="12">
        <v>0.02</v>
      </c>
      <c r="F21" s="13">
        <v>578</v>
      </c>
      <c r="G21" s="12">
        <v>0.04</v>
      </c>
      <c r="H21" s="13">
        <v>367</v>
      </c>
      <c r="I21" s="12">
        <v>0.05</v>
      </c>
      <c r="J21" s="13">
        <v>499</v>
      </c>
      <c r="K21" s="12">
        <v>0.03</v>
      </c>
      <c r="L21" s="13">
        <v>457</v>
      </c>
      <c r="M21" s="12">
        <v>0.02</v>
      </c>
      <c r="N21" s="13">
        <v>504</v>
      </c>
      <c r="O21" s="12">
        <v>0.02</v>
      </c>
      <c r="P21" s="13">
        <v>547</v>
      </c>
      <c r="Q21" s="12">
        <v>0.05</v>
      </c>
      <c r="R21" s="13">
        <v>603</v>
      </c>
      <c r="S21" s="12">
        <v>0.08</v>
      </c>
      <c r="T21" s="13">
        <v>638</v>
      </c>
      <c r="U21" s="12">
        <v>0.09</v>
      </c>
      <c r="V21" s="13">
        <v>687</v>
      </c>
    </row>
    <row r="22" spans="1:22" x14ac:dyDescent="0.25">
      <c r="A22" s="2" t="str">
        <f>HYPERLINK("#u247!a1","Øvrige teknik, MVU")</f>
        <v>Øvrige teknik, MVU</v>
      </c>
      <c r="B22" s="17" t="str">
        <f>HYPERLINK("#u247i!a1","Hovedinstitution")</f>
        <v>Hovedinstitution</v>
      </c>
      <c r="C22" s="12">
        <v>0.08</v>
      </c>
      <c r="D22" s="13">
        <v>253</v>
      </c>
      <c r="E22" s="12">
        <v>0.08</v>
      </c>
      <c r="F22" s="13">
        <v>612</v>
      </c>
      <c r="G22" s="12">
        <v>0.05</v>
      </c>
      <c r="H22" s="13">
        <v>862</v>
      </c>
      <c r="I22" s="12">
        <v>0.02</v>
      </c>
      <c r="J22" s="13">
        <v>909</v>
      </c>
      <c r="K22" s="12">
        <v>0.02</v>
      </c>
      <c r="L22" s="13">
        <v>742</v>
      </c>
      <c r="M22" s="12">
        <v>0.02</v>
      </c>
      <c r="N22" s="13">
        <v>1003</v>
      </c>
      <c r="O22" s="12">
        <v>0.09</v>
      </c>
      <c r="P22" s="13">
        <v>1068</v>
      </c>
      <c r="Q22" s="12">
        <v>0.16</v>
      </c>
      <c r="R22" s="13">
        <v>1033</v>
      </c>
      <c r="S22" s="12">
        <v>0.13</v>
      </c>
      <c r="T22" s="13">
        <v>1068</v>
      </c>
      <c r="U22" s="12">
        <v>0.09</v>
      </c>
      <c r="V22" s="13">
        <v>1206</v>
      </c>
    </row>
    <row r="23" spans="1:22" x14ac:dyDescent="0.25">
      <c r="A23" s="2" t="str">
        <f>HYPERLINK("#u249!a1","Øvrige, MVU")</f>
        <v>Øvrige, MVU</v>
      </c>
      <c r="B23" s="17" t="str">
        <f>HYPERLINK("#u249i!a1","Hovedinstitution")</f>
        <v>Hovedinstitution</v>
      </c>
      <c r="C23" s="12">
        <v>0.02</v>
      </c>
      <c r="D23" s="13">
        <v>140</v>
      </c>
      <c r="E23" s="12">
        <v>0.01</v>
      </c>
      <c r="F23" s="13">
        <v>171</v>
      </c>
      <c r="G23" s="12">
        <v>0</v>
      </c>
      <c r="H23" s="13">
        <v>153</v>
      </c>
      <c r="I23" s="12">
        <v>0</v>
      </c>
      <c r="J23" s="13">
        <v>232</v>
      </c>
      <c r="K23" s="12">
        <v>0</v>
      </c>
      <c r="L23" s="13">
        <v>120</v>
      </c>
      <c r="M23" s="12">
        <v>0</v>
      </c>
      <c r="N23" s="13">
        <v>122</v>
      </c>
      <c r="O23" s="12">
        <v>0</v>
      </c>
      <c r="P23" s="13">
        <v>129</v>
      </c>
      <c r="Q23" s="12">
        <v>0.01</v>
      </c>
      <c r="R23" s="13">
        <v>169</v>
      </c>
      <c r="S23" s="12">
        <v>0</v>
      </c>
      <c r="T23" s="13">
        <v>217</v>
      </c>
      <c r="U23" s="12">
        <v>0</v>
      </c>
      <c r="V23" s="13">
        <v>214</v>
      </c>
    </row>
    <row r="24" spans="1:22" x14ac:dyDescent="0.25">
      <c r="A24" s="2" t="str">
        <f>HYPERLINK("#u324!a1","Lærer, prof. bach.")</f>
        <v>Lærer, prof. bach.</v>
      </c>
      <c r="B24" s="17" t="str">
        <f>HYPERLINK("#u324i!a1","Hovedinstitution")</f>
        <v>Hovedinstitution</v>
      </c>
      <c r="C24" s="12">
        <v>0.04</v>
      </c>
      <c r="D24" s="13">
        <v>2584</v>
      </c>
      <c r="E24" s="12">
        <v>0.04</v>
      </c>
      <c r="F24" s="13">
        <v>2834</v>
      </c>
      <c r="G24" s="12">
        <v>0.05</v>
      </c>
      <c r="H24" s="13">
        <v>2787</v>
      </c>
      <c r="I24" s="12">
        <v>0.05</v>
      </c>
      <c r="J24" s="13">
        <v>2751</v>
      </c>
      <c r="K24" s="12">
        <v>0.04</v>
      </c>
      <c r="L24" s="13">
        <v>2835</v>
      </c>
      <c r="M24" s="12">
        <v>0.02</v>
      </c>
      <c r="N24" s="13">
        <v>2798</v>
      </c>
      <c r="O24" s="12">
        <v>0.03</v>
      </c>
      <c r="P24" s="13">
        <v>2572</v>
      </c>
      <c r="Q24" s="12">
        <v>0.05</v>
      </c>
      <c r="R24" s="13">
        <v>2410</v>
      </c>
      <c r="S24" s="12">
        <v>0.1</v>
      </c>
      <c r="T24" s="13">
        <v>2452</v>
      </c>
      <c r="U24" s="12">
        <v>0.12</v>
      </c>
      <c r="V24" s="13">
        <v>2002</v>
      </c>
    </row>
    <row r="25" spans="1:22" x14ac:dyDescent="0.25">
      <c r="A25" s="2" t="str">
        <f>HYPERLINK("#u332!a1","Pædagog, prof. bach.")</f>
        <v>Pædagog, prof. bach.</v>
      </c>
      <c r="B25" s="17" t="str">
        <f>HYPERLINK("#u332i!a1","Hovedinstitution")</f>
        <v>Hovedinstitution</v>
      </c>
      <c r="C25" s="12">
        <v>0.06</v>
      </c>
      <c r="D25" s="13">
        <v>4937</v>
      </c>
      <c r="E25" s="12">
        <v>0.08</v>
      </c>
      <c r="F25" s="13">
        <v>4841</v>
      </c>
      <c r="G25" s="12">
        <v>7.0000000000000007E-2</v>
      </c>
      <c r="H25" s="13">
        <v>4814</v>
      </c>
      <c r="I25" s="12">
        <v>0.06</v>
      </c>
      <c r="J25" s="13">
        <v>4661</v>
      </c>
      <c r="K25" s="12">
        <v>0.05</v>
      </c>
      <c r="L25" s="13">
        <v>4665</v>
      </c>
      <c r="M25" s="12">
        <v>0.02</v>
      </c>
      <c r="N25" s="13">
        <v>4369</v>
      </c>
      <c r="O25" s="12">
        <v>0.03</v>
      </c>
      <c r="P25" s="13">
        <v>3995</v>
      </c>
      <c r="Q25" s="12">
        <v>0.06</v>
      </c>
      <c r="R25" s="13">
        <v>4317</v>
      </c>
      <c r="S25" s="12">
        <v>0.1</v>
      </c>
      <c r="T25" s="13">
        <v>3945</v>
      </c>
      <c r="U25" s="12">
        <v>0.11</v>
      </c>
      <c r="V25" s="13">
        <v>3287</v>
      </c>
    </row>
    <row r="26" spans="1:22" x14ac:dyDescent="0.25">
      <c r="A26" s="2" t="str">
        <f>HYPERLINK("#u335!a1","Sygeplejerske, prof. bach.")</f>
        <v>Sygeplejerske, prof. bach.</v>
      </c>
      <c r="B26" s="17" t="str">
        <f>HYPERLINK("#u335i!a1","Hovedinstitution")</f>
        <v>Hovedinstitution</v>
      </c>
      <c r="C26" s="12">
        <v>0.01</v>
      </c>
      <c r="D26" s="13">
        <v>1192</v>
      </c>
      <c r="E26" s="12">
        <v>0.01</v>
      </c>
      <c r="F26" s="13">
        <v>2096</v>
      </c>
      <c r="G26" s="12">
        <v>0.01</v>
      </c>
      <c r="H26" s="13">
        <v>2162</v>
      </c>
      <c r="I26" s="12">
        <v>0.01</v>
      </c>
      <c r="J26" s="13">
        <v>2766</v>
      </c>
      <c r="K26" s="12">
        <v>0</v>
      </c>
      <c r="L26" s="13">
        <v>1902</v>
      </c>
      <c r="M26" s="12">
        <v>0</v>
      </c>
      <c r="N26" s="13">
        <v>1740</v>
      </c>
      <c r="O26" s="12">
        <v>0</v>
      </c>
      <c r="P26" s="13">
        <v>2051</v>
      </c>
      <c r="Q26" s="12">
        <v>0.01</v>
      </c>
      <c r="R26" s="13">
        <v>2238</v>
      </c>
      <c r="S26" s="12">
        <v>0.04</v>
      </c>
      <c r="T26" s="13">
        <v>2198</v>
      </c>
      <c r="U26" s="12">
        <v>0.03</v>
      </c>
      <c r="V26" s="13">
        <v>2210</v>
      </c>
    </row>
    <row r="27" spans="1:22" x14ac:dyDescent="0.25">
      <c r="A27" s="2" t="str">
        <f>HYPERLINK("#u401!a1","Bio (nat.), kand.")</f>
        <v>Bio (nat.), kand.</v>
      </c>
      <c r="B27" s="17" t="str">
        <f>HYPERLINK("#u401i!a1","Hovedinstitution")</f>
        <v>Hovedinstitution</v>
      </c>
      <c r="C27" s="12">
        <v>0.21</v>
      </c>
      <c r="D27" s="13">
        <v>338</v>
      </c>
      <c r="E27" s="12">
        <v>0.17</v>
      </c>
      <c r="F27" s="13">
        <v>431</v>
      </c>
      <c r="G27" s="12">
        <v>0.15</v>
      </c>
      <c r="H27" s="13">
        <v>417</v>
      </c>
      <c r="I27" s="12">
        <v>0.13</v>
      </c>
      <c r="J27" s="13">
        <v>450</v>
      </c>
      <c r="K27" s="12">
        <v>0.12</v>
      </c>
      <c r="L27" s="13">
        <v>352</v>
      </c>
      <c r="M27" s="12">
        <v>0.1</v>
      </c>
      <c r="N27" s="13">
        <v>545</v>
      </c>
      <c r="O27" s="12">
        <v>0.1</v>
      </c>
      <c r="P27" s="13">
        <v>486</v>
      </c>
      <c r="Q27" s="12">
        <v>0.13</v>
      </c>
      <c r="R27" s="13">
        <v>437</v>
      </c>
      <c r="S27" s="12">
        <v>0.17</v>
      </c>
      <c r="T27" s="13">
        <v>460</v>
      </c>
      <c r="U27" s="12">
        <v>0.18</v>
      </c>
      <c r="V27" s="13">
        <v>432</v>
      </c>
    </row>
    <row r="28" spans="1:22" x14ac:dyDescent="0.25">
      <c r="A28" s="2" t="str">
        <f>HYPERLINK("#u403!a1","Design (hum.), kand.")</f>
        <v>Design (hum.), kand.</v>
      </c>
      <c r="B28" s="17" t="str">
        <f>HYPERLINK("#u403i!a1","Hovedinstitution")</f>
        <v>Hovedinstitution</v>
      </c>
      <c r="C28" s="13" t="s">
        <v>6</v>
      </c>
      <c r="D28" s="13" t="s">
        <v>6</v>
      </c>
      <c r="E28" s="13"/>
      <c r="F28" s="13"/>
      <c r="G28" s="13" t="s">
        <v>6</v>
      </c>
      <c r="H28" s="13" t="s">
        <v>6</v>
      </c>
      <c r="I28" s="13" t="s">
        <v>6</v>
      </c>
      <c r="J28" s="13" t="s">
        <v>6</v>
      </c>
      <c r="K28" s="13" t="s">
        <v>6</v>
      </c>
      <c r="L28" s="13" t="s">
        <v>6</v>
      </c>
      <c r="M28" s="13" t="s">
        <v>6</v>
      </c>
      <c r="N28" s="13" t="s">
        <v>6</v>
      </c>
      <c r="O28" s="13" t="s">
        <v>6</v>
      </c>
      <c r="P28" s="13" t="s">
        <v>6</v>
      </c>
      <c r="Q28" s="13" t="s">
        <v>6</v>
      </c>
      <c r="R28" s="13" t="s">
        <v>6</v>
      </c>
      <c r="S28" s="13" t="s">
        <v>6</v>
      </c>
      <c r="T28" s="13" t="s">
        <v>6</v>
      </c>
      <c r="U28" s="12">
        <v>0.25</v>
      </c>
      <c r="V28" s="13">
        <v>10</v>
      </c>
    </row>
    <row r="29" spans="1:22" x14ac:dyDescent="0.25">
      <c r="A29" s="2" t="str">
        <f>HYPERLINK("#u406!a1","Erhvervssprog (hum.), kand.")</f>
        <v>Erhvervssprog (hum.), kand.</v>
      </c>
      <c r="B29" s="17" t="str">
        <f>HYPERLINK("#u406i!a1","Hovedinstitution")</f>
        <v>Hovedinstitution</v>
      </c>
      <c r="C29" s="12">
        <v>0.18</v>
      </c>
      <c r="D29" s="13">
        <v>247</v>
      </c>
      <c r="E29" s="12">
        <v>0.15</v>
      </c>
      <c r="F29" s="13">
        <v>264</v>
      </c>
      <c r="G29" s="12">
        <v>0.14000000000000001</v>
      </c>
      <c r="H29" s="13">
        <v>351</v>
      </c>
      <c r="I29" s="12">
        <v>0.08</v>
      </c>
      <c r="J29" s="13">
        <v>278</v>
      </c>
      <c r="K29" s="12">
        <v>0.09</v>
      </c>
      <c r="L29" s="13">
        <v>251</v>
      </c>
      <c r="M29" s="12">
        <v>0.05</v>
      </c>
      <c r="N29" s="13">
        <v>395</v>
      </c>
      <c r="O29" s="12">
        <v>0.15</v>
      </c>
      <c r="P29" s="13">
        <v>465</v>
      </c>
      <c r="Q29" s="12">
        <v>0.19</v>
      </c>
      <c r="R29" s="13">
        <v>512</v>
      </c>
      <c r="S29" s="12">
        <v>0.23</v>
      </c>
      <c r="T29" s="13">
        <v>423</v>
      </c>
      <c r="U29" s="12">
        <v>0.23</v>
      </c>
      <c r="V29" s="13">
        <v>477</v>
      </c>
    </row>
    <row r="30" spans="1:22" x14ac:dyDescent="0.25">
      <c r="A30" s="2" t="str">
        <f>HYPERLINK("#u408!a1","Etno-/antropologi (samf.), kand.")</f>
        <v>Etno-/antropologi (samf.), kand.</v>
      </c>
      <c r="B30" s="17" t="str">
        <f>HYPERLINK("#u408i!a1","Hovedinstitution")</f>
        <v>Hovedinstitution</v>
      </c>
      <c r="C30" s="12">
        <v>0.24</v>
      </c>
      <c r="D30" s="13">
        <v>72</v>
      </c>
      <c r="E30" s="12">
        <v>0.25</v>
      </c>
      <c r="F30" s="13">
        <v>79</v>
      </c>
      <c r="G30" s="12">
        <v>0.2</v>
      </c>
      <c r="H30" s="13">
        <v>82</v>
      </c>
      <c r="I30" s="12">
        <v>0.15</v>
      </c>
      <c r="J30" s="13">
        <v>114</v>
      </c>
      <c r="K30" s="12">
        <v>0.22</v>
      </c>
      <c r="L30" s="13">
        <v>76</v>
      </c>
      <c r="M30" s="12">
        <v>0.12</v>
      </c>
      <c r="N30" s="13">
        <v>64</v>
      </c>
      <c r="O30" s="12">
        <v>0.18</v>
      </c>
      <c r="P30" s="13">
        <v>133</v>
      </c>
      <c r="Q30" s="12">
        <v>0.23</v>
      </c>
      <c r="R30" s="13">
        <v>117</v>
      </c>
      <c r="S30" s="12">
        <v>0.37</v>
      </c>
      <c r="T30" s="13">
        <v>101</v>
      </c>
      <c r="U30" s="12">
        <v>0.33</v>
      </c>
      <c r="V30" s="13">
        <v>134</v>
      </c>
    </row>
    <row r="31" spans="1:22" x14ac:dyDescent="0.25">
      <c r="A31" s="2" t="str">
        <f>HYPERLINK("#u409!a1","Forvaltning og samfund (samf.), kand.")</f>
        <v>Forvaltning og samfund (samf.), kand.</v>
      </c>
      <c r="B31" s="17" t="str">
        <f>HYPERLINK("#u409i!a1","Hovedinstitution")</f>
        <v>Hovedinstitution</v>
      </c>
      <c r="C31" s="12">
        <v>0.13</v>
      </c>
      <c r="D31" s="13">
        <v>472</v>
      </c>
      <c r="E31" s="12">
        <v>0.1</v>
      </c>
      <c r="F31" s="13">
        <v>603</v>
      </c>
      <c r="G31" s="12">
        <v>0.09</v>
      </c>
      <c r="H31" s="13">
        <v>693</v>
      </c>
      <c r="I31" s="12">
        <v>7.0000000000000007E-2</v>
      </c>
      <c r="J31" s="13">
        <v>659</v>
      </c>
      <c r="K31" s="12">
        <v>7.0000000000000007E-2</v>
      </c>
      <c r="L31" s="13">
        <v>636</v>
      </c>
      <c r="M31" s="12">
        <v>0.05</v>
      </c>
      <c r="N31" s="13">
        <v>965</v>
      </c>
      <c r="O31" s="12">
        <v>0.06</v>
      </c>
      <c r="P31" s="13">
        <v>875</v>
      </c>
      <c r="Q31" s="12">
        <v>0.11</v>
      </c>
      <c r="R31" s="13">
        <v>952</v>
      </c>
      <c r="S31" s="12">
        <v>0.16</v>
      </c>
      <c r="T31" s="13">
        <v>870</v>
      </c>
      <c r="U31" s="12">
        <v>0.18</v>
      </c>
      <c r="V31" s="13">
        <v>824</v>
      </c>
    </row>
    <row r="32" spans="1:22" x14ac:dyDescent="0.25">
      <c r="A32" s="2" t="str">
        <f>HYPERLINK("#u411!a1","Fremmedsprog (hum.), kand.")</f>
        <v>Fremmedsprog (hum.), kand.</v>
      </c>
      <c r="B32" s="17" t="str">
        <f>HYPERLINK("#u411i!a1","Hovedinstitution")</f>
        <v>Hovedinstitution</v>
      </c>
      <c r="C32" s="12">
        <v>0.21</v>
      </c>
      <c r="D32" s="13">
        <v>356</v>
      </c>
      <c r="E32" s="12">
        <v>0.21</v>
      </c>
      <c r="F32" s="13">
        <v>422</v>
      </c>
      <c r="G32" s="12">
        <v>0.17</v>
      </c>
      <c r="H32" s="13">
        <v>431</v>
      </c>
      <c r="I32" s="12">
        <v>0.15</v>
      </c>
      <c r="J32" s="13">
        <v>471</v>
      </c>
      <c r="K32" s="12">
        <v>0.15</v>
      </c>
      <c r="L32" s="13">
        <v>408</v>
      </c>
      <c r="M32" s="12">
        <v>0.1</v>
      </c>
      <c r="N32" s="13">
        <v>466</v>
      </c>
      <c r="O32" s="12">
        <v>0.14000000000000001</v>
      </c>
      <c r="P32" s="13">
        <v>468</v>
      </c>
      <c r="Q32" s="12">
        <v>0.2</v>
      </c>
      <c r="R32" s="13">
        <v>424</v>
      </c>
      <c r="S32" s="12">
        <v>0.18</v>
      </c>
      <c r="T32" s="13">
        <v>375</v>
      </c>
      <c r="U32" s="12">
        <v>0.16</v>
      </c>
      <c r="V32" s="13">
        <v>306</v>
      </c>
    </row>
    <row r="33" spans="1:22" x14ac:dyDescent="0.25">
      <c r="A33" s="2" t="str">
        <f>HYPERLINK("#u412!a1","Fysik/kemi (nat.), kand.")</f>
        <v>Fysik/kemi (nat.), kand.</v>
      </c>
      <c r="B33" s="17" t="str">
        <f>HYPERLINK("#u412i!a1","Hovedinstitution")</f>
        <v>Hovedinstitution</v>
      </c>
      <c r="C33" s="12">
        <v>0.1</v>
      </c>
      <c r="D33" s="13">
        <v>85</v>
      </c>
      <c r="E33" s="12">
        <v>0.08</v>
      </c>
      <c r="F33" s="13">
        <v>167</v>
      </c>
      <c r="G33" s="12">
        <v>0.1</v>
      </c>
      <c r="H33" s="13">
        <v>156</v>
      </c>
      <c r="I33" s="12">
        <v>0.05</v>
      </c>
      <c r="J33" s="13">
        <v>143</v>
      </c>
      <c r="K33" s="12">
        <v>0.05</v>
      </c>
      <c r="L33" s="13">
        <v>126</v>
      </c>
      <c r="M33" s="12">
        <v>0.02</v>
      </c>
      <c r="N33" s="13">
        <v>163</v>
      </c>
      <c r="O33" s="12">
        <v>0.03</v>
      </c>
      <c r="P33" s="13">
        <v>174</v>
      </c>
      <c r="Q33" s="12">
        <v>0.03</v>
      </c>
      <c r="R33" s="13">
        <v>227</v>
      </c>
      <c r="S33" s="12">
        <v>0.09</v>
      </c>
      <c r="T33" s="13">
        <v>217</v>
      </c>
      <c r="U33" s="12">
        <v>0.06</v>
      </c>
      <c r="V33" s="13">
        <v>249</v>
      </c>
    </row>
    <row r="34" spans="1:22" x14ac:dyDescent="0.25">
      <c r="A34" s="2" t="str">
        <f>HYPERLINK("#u414!a1","Ingeniør (tek.), kand.")</f>
        <v>Ingeniør (tek.), kand.</v>
      </c>
      <c r="B34" s="17" t="str">
        <f>HYPERLINK("#u414i!a1","Hovedinstitution")</f>
        <v>Hovedinstitution</v>
      </c>
      <c r="C34" s="12">
        <v>0.09</v>
      </c>
      <c r="D34" s="13">
        <v>850</v>
      </c>
      <c r="E34" s="12">
        <v>0.09</v>
      </c>
      <c r="F34" s="13">
        <v>1047</v>
      </c>
      <c r="G34" s="12">
        <v>0.06</v>
      </c>
      <c r="H34" s="13">
        <v>1213</v>
      </c>
      <c r="I34" s="12">
        <v>0.03</v>
      </c>
      <c r="J34" s="13">
        <v>1353</v>
      </c>
      <c r="K34" s="12">
        <v>0.02</v>
      </c>
      <c r="L34" s="13">
        <v>1225</v>
      </c>
      <c r="M34" s="12">
        <v>0.01</v>
      </c>
      <c r="N34" s="13">
        <v>1538</v>
      </c>
      <c r="O34" s="12">
        <v>0.05</v>
      </c>
      <c r="P34" s="13">
        <v>1372</v>
      </c>
      <c r="Q34" s="12">
        <v>0.1</v>
      </c>
      <c r="R34" s="13">
        <v>1360</v>
      </c>
      <c r="S34" s="12">
        <v>0.08</v>
      </c>
      <c r="T34" s="13">
        <v>1295</v>
      </c>
      <c r="U34" s="12">
        <v>7.0000000000000007E-2</v>
      </c>
      <c r="V34" s="13">
        <v>1478</v>
      </c>
    </row>
    <row r="35" spans="1:22" x14ac:dyDescent="0.25">
      <c r="A35" s="2" t="str">
        <f>HYPERLINK("#u416!a1","It (nat.), kand.")</f>
        <v>It (nat.), kand.</v>
      </c>
      <c r="B35" s="17" t="str">
        <f>HYPERLINK("#u416i!a1","Hovedinstitution")</f>
        <v>Hovedinstitution</v>
      </c>
      <c r="C35" s="12">
        <v>0.12</v>
      </c>
      <c r="D35" s="13">
        <v>162</v>
      </c>
      <c r="E35" s="12">
        <v>0.11</v>
      </c>
      <c r="F35" s="13">
        <v>351</v>
      </c>
      <c r="G35" s="12">
        <v>0.08</v>
      </c>
      <c r="H35" s="13">
        <v>394</v>
      </c>
      <c r="I35" s="12">
        <v>7.0000000000000007E-2</v>
      </c>
      <c r="J35" s="13">
        <v>472</v>
      </c>
      <c r="K35" s="12">
        <v>0.05</v>
      </c>
      <c r="L35" s="13">
        <v>348</v>
      </c>
      <c r="M35" s="12">
        <v>0.03</v>
      </c>
      <c r="N35" s="13">
        <v>553</v>
      </c>
      <c r="O35" s="12">
        <v>0.08</v>
      </c>
      <c r="P35" s="13">
        <v>458</v>
      </c>
      <c r="Q35" s="12">
        <v>0.11</v>
      </c>
      <c r="R35" s="13">
        <v>446</v>
      </c>
      <c r="S35" s="12">
        <v>0.11</v>
      </c>
      <c r="T35" s="13">
        <v>480</v>
      </c>
      <c r="U35" s="12">
        <v>0.13</v>
      </c>
      <c r="V35" s="13">
        <v>516</v>
      </c>
    </row>
    <row r="36" spans="1:22" x14ac:dyDescent="0.25">
      <c r="A36" s="2" t="str">
        <f>HYPERLINK("#u419!a1","Jura (samf.), kand.")</f>
        <v>Jura (samf.), kand.</v>
      </c>
      <c r="B36" s="17" t="str">
        <f>HYPERLINK("#u419i!a1","Hovedinstitution")</f>
        <v>Hovedinstitution</v>
      </c>
      <c r="C36" s="12">
        <v>7.0000000000000007E-2</v>
      </c>
      <c r="D36" s="13">
        <v>575</v>
      </c>
      <c r="E36" s="12">
        <v>7.0000000000000007E-2</v>
      </c>
      <c r="F36" s="13">
        <v>569</v>
      </c>
      <c r="G36" s="12">
        <v>0.03</v>
      </c>
      <c r="H36" s="13">
        <v>620</v>
      </c>
      <c r="I36" s="12">
        <v>0.04</v>
      </c>
      <c r="J36" s="13">
        <v>690</v>
      </c>
      <c r="K36" s="12">
        <v>0.02</v>
      </c>
      <c r="L36" s="13">
        <v>619</v>
      </c>
      <c r="M36" s="12">
        <v>0.01</v>
      </c>
      <c r="N36" s="13">
        <v>735</v>
      </c>
      <c r="O36" s="12">
        <v>0.02</v>
      </c>
      <c r="P36" s="13">
        <v>688</v>
      </c>
      <c r="Q36" s="12">
        <v>0.04</v>
      </c>
      <c r="R36" s="13">
        <v>684</v>
      </c>
      <c r="S36" s="12">
        <v>7.0000000000000007E-2</v>
      </c>
      <c r="T36" s="13">
        <v>715</v>
      </c>
      <c r="U36" s="12">
        <v>0.1</v>
      </c>
      <c r="V36" s="13">
        <v>770</v>
      </c>
    </row>
    <row r="37" spans="1:22" x14ac:dyDescent="0.25">
      <c r="A37" s="2" t="str">
        <f>HYPERLINK("#u420!a1","Klassisk humaniora, kand.")</f>
        <v>Klassisk humaniora, kand.</v>
      </c>
      <c r="B37" s="17" t="str">
        <f>HYPERLINK("#u420i!a1","Hovedinstitution")</f>
        <v>Hovedinstitution</v>
      </c>
      <c r="C37" s="12">
        <v>0.23</v>
      </c>
      <c r="D37" s="13">
        <v>688</v>
      </c>
      <c r="E37" s="12">
        <v>0.23</v>
      </c>
      <c r="F37" s="13">
        <v>836</v>
      </c>
      <c r="G37" s="12">
        <v>0.21</v>
      </c>
      <c r="H37" s="13">
        <v>871</v>
      </c>
      <c r="I37" s="12">
        <v>0.17</v>
      </c>
      <c r="J37" s="13">
        <v>1002</v>
      </c>
      <c r="K37" s="12">
        <v>0.2</v>
      </c>
      <c r="L37" s="13">
        <v>807</v>
      </c>
      <c r="M37" s="12">
        <v>0.14000000000000001</v>
      </c>
      <c r="N37" s="13">
        <v>1007</v>
      </c>
      <c r="O37" s="12">
        <v>0.18</v>
      </c>
      <c r="P37" s="13">
        <v>875</v>
      </c>
      <c r="Q37" s="12">
        <v>0.23</v>
      </c>
      <c r="R37" s="13">
        <v>993</v>
      </c>
      <c r="S37" s="12">
        <v>0.21</v>
      </c>
      <c r="T37" s="13">
        <v>903</v>
      </c>
      <c r="U37" s="12">
        <v>0.21</v>
      </c>
      <c r="V37" s="13">
        <v>725</v>
      </c>
    </row>
    <row r="38" spans="1:22" x14ac:dyDescent="0.25">
      <c r="A38" s="2" t="str">
        <f>HYPERLINK("#u421!a1","Kunstneriske udd. (hum.), kand.")</f>
        <v>Kunstneriske udd. (hum.), kand.</v>
      </c>
      <c r="B38" s="17" t="str">
        <f>HYPERLINK("#u421i!a1","Hovedinstitution")</f>
        <v>Hovedinstitution</v>
      </c>
      <c r="C38" s="12">
        <v>0.13</v>
      </c>
      <c r="D38" s="13">
        <v>19</v>
      </c>
      <c r="E38" s="12">
        <v>0.14000000000000001</v>
      </c>
      <c r="F38" s="13">
        <v>13</v>
      </c>
      <c r="G38" s="13" t="s">
        <v>6</v>
      </c>
      <c r="H38" s="13" t="s">
        <v>6</v>
      </c>
      <c r="I38" s="13" t="s">
        <v>6</v>
      </c>
      <c r="J38" s="13" t="s">
        <v>6</v>
      </c>
      <c r="K38" s="13" t="s">
        <v>6</v>
      </c>
      <c r="L38" s="13" t="s">
        <v>6</v>
      </c>
      <c r="M38" s="13"/>
      <c r="N38" s="13"/>
      <c r="O38" s="13" t="s">
        <v>6</v>
      </c>
      <c r="P38" s="13" t="s">
        <v>6</v>
      </c>
      <c r="Q38" s="13"/>
      <c r="R38" s="13"/>
      <c r="S38" s="13"/>
      <c r="T38" s="13"/>
      <c r="U38" s="13"/>
      <c r="V38" s="13"/>
    </row>
    <row r="39" spans="1:22" x14ac:dyDescent="0.25">
      <c r="A39" s="2" t="str">
        <f>HYPERLINK("#u422!a1","Landbrug, skovbrug og veterinær (nat.), kand.")</f>
        <v>Landbrug, skovbrug og veterinær (nat.), kand.</v>
      </c>
      <c r="B39" s="17" t="str">
        <f>HYPERLINK("#u422i!a1","Hovedinstitution")</f>
        <v>Hovedinstitution</v>
      </c>
      <c r="C39" s="12">
        <v>0.1</v>
      </c>
      <c r="D39" s="13">
        <v>295</v>
      </c>
      <c r="E39" s="12">
        <v>0.1</v>
      </c>
      <c r="F39" s="13">
        <v>364</v>
      </c>
      <c r="G39" s="12">
        <v>0.1</v>
      </c>
      <c r="H39" s="13">
        <v>351</v>
      </c>
      <c r="I39" s="12">
        <v>0.08</v>
      </c>
      <c r="J39" s="13">
        <v>341</v>
      </c>
      <c r="K39" s="12">
        <v>0.06</v>
      </c>
      <c r="L39" s="13">
        <v>289</v>
      </c>
      <c r="M39" s="12">
        <v>0.04</v>
      </c>
      <c r="N39" s="13">
        <v>364</v>
      </c>
      <c r="O39" s="12">
        <v>0.06</v>
      </c>
      <c r="P39" s="13">
        <v>346</v>
      </c>
      <c r="Q39" s="12">
        <v>0.11</v>
      </c>
      <c r="R39" s="13">
        <v>356</v>
      </c>
      <c r="S39" s="12">
        <v>0.13</v>
      </c>
      <c r="T39" s="13">
        <v>366</v>
      </c>
      <c r="U39" s="12">
        <v>0.12</v>
      </c>
      <c r="V39" s="13">
        <v>396</v>
      </c>
    </row>
    <row r="40" spans="1:22" x14ac:dyDescent="0.25">
      <c r="A40" s="2" t="str">
        <f>HYPERLINK("#u423!a1","Læge (sund.), kand.")</f>
        <v>Læge (sund.), kand.</v>
      </c>
      <c r="B40" s="17" t="str">
        <f>HYPERLINK("#u423i!a1","Hovedinstitution")</f>
        <v>Hovedinstitution</v>
      </c>
      <c r="C40" s="12">
        <v>0.01</v>
      </c>
      <c r="D40" s="13">
        <v>634</v>
      </c>
      <c r="E40" s="12">
        <v>0.01</v>
      </c>
      <c r="F40" s="13">
        <v>712</v>
      </c>
      <c r="G40" s="12">
        <v>0.01</v>
      </c>
      <c r="H40" s="13">
        <v>776</v>
      </c>
      <c r="I40" s="12">
        <v>0.01</v>
      </c>
      <c r="J40" s="13">
        <v>819</v>
      </c>
      <c r="K40" s="12">
        <v>0.01</v>
      </c>
      <c r="L40" s="13">
        <v>855</v>
      </c>
      <c r="M40" s="12">
        <v>0</v>
      </c>
      <c r="N40" s="13">
        <v>862</v>
      </c>
      <c r="O40" s="12">
        <v>0</v>
      </c>
      <c r="P40" s="13">
        <v>808</v>
      </c>
      <c r="Q40" s="12">
        <v>0.01</v>
      </c>
      <c r="R40" s="13">
        <v>844</v>
      </c>
      <c r="S40" s="12">
        <v>0.01</v>
      </c>
      <c r="T40" s="13">
        <v>911</v>
      </c>
      <c r="U40" s="12">
        <v>0.01</v>
      </c>
      <c r="V40" s="13">
        <v>942</v>
      </c>
    </row>
    <row r="41" spans="1:22" x14ac:dyDescent="0.25">
      <c r="A41" s="2" t="str">
        <f>HYPERLINK("#u425!a1","Matematik/statistik (nat.), kand.")</f>
        <v>Matematik/statistik (nat.), kand.</v>
      </c>
      <c r="B41" s="17" t="str">
        <f>HYPERLINK("#u425i!a1","Hovedinstitution")</f>
        <v>Hovedinstitution</v>
      </c>
      <c r="C41" s="12">
        <v>0.06</v>
      </c>
      <c r="D41" s="13">
        <v>210</v>
      </c>
      <c r="E41" s="12">
        <v>0.06</v>
      </c>
      <c r="F41" s="13">
        <v>137</v>
      </c>
      <c r="G41" s="12">
        <v>7.0000000000000007E-2</v>
      </c>
      <c r="H41" s="13">
        <v>112</v>
      </c>
      <c r="I41" s="12">
        <v>0.01</v>
      </c>
      <c r="J41" s="13">
        <v>116</v>
      </c>
      <c r="K41" s="12">
        <v>0.02</v>
      </c>
      <c r="L41" s="13">
        <v>78</v>
      </c>
      <c r="M41" s="12">
        <v>0.02</v>
      </c>
      <c r="N41" s="13">
        <v>139</v>
      </c>
      <c r="O41" s="12">
        <v>0.03</v>
      </c>
      <c r="P41" s="13">
        <v>90</v>
      </c>
      <c r="Q41" s="12">
        <v>0.02</v>
      </c>
      <c r="R41" s="13">
        <v>120</v>
      </c>
      <c r="S41" s="12">
        <v>0.01</v>
      </c>
      <c r="T41" s="13">
        <v>149</v>
      </c>
      <c r="U41" s="12">
        <v>0.04</v>
      </c>
      <c r="V41" s="13">
        <v>144</v>
      </c>
    </row>
    <row r="42" spans="1:22" x14ac:dyDescent="0.25">
      <c r="A42" s="2" t="str">
        <f>HYPERLINK("#u426!a1","Medie og kommunikation (hum.), kand.")</f>
        <v>Medie og kommunikation (hum.), kand.</v>
      </c>
      <c r="B42" s="17" t="str">
        <f>HYPERLINK("#u426i!a1","Hovedinstitution")</f>
        <v>Hovedinstitution</v>
      </c>
      <c r="C42" s="12">
        <v>0.18</v>
      </c>
      <c r="D42" s="13">
        <v>233</v>
      </c>
      <c r="E42" s="12">
        <v>0.19</v>
      </c>
      <c r="F42" s="13">
        <v>314</v>
      </c>
      <c r="G42" s="12">
        <v>0.13</v>
      </c>
      <c r="H42" s="13">
        <v>369</v>
      </c>
      <c r="I42" s="12">
        <v>0.1</v>
      </c>
      <c r="J42" s="13">
        <v>370</v>
      </c>
      <c r="K42" s="12">
        <v>0.13</v>
      </c>
      <c r="L42" s="13">
        <v>294</v>
      </c>
      <c r="M42" s="12">
        <v>0.09</v>
      </c>
      <c r="N42" s="13">
        <v>422</v>
      </c>
      <c r="O42" s="12">
        <v>0.14000000000000001</v>
      </c>
      <c r="P42" s="13">
        <v>505</v>
      </c>
      <c r="Q42" s="12">
        <v>0.23</v>
      </c>
      <c r="R42" s="13">
        <v>460</v>
      </c>
      <c r="S42" s="12">
        <v>0.25</v>
      </c>
      <c r="T42" s="13">
        <v>502</v>
      </c>
      <c r="U42" s="12">
        <v>0.25</v>
      </c>
      <c r="V42" s="13">
        <v>520</v>
      </c>
    </row>
    <row r="43" spans="1:22" x14ac:dyDescent="0.25">
      <c r="A43" s="2" t="str">
        <f>HYPERLINK("#u427!a1","Medie og kommunikation (samf.), kand.")</f>
        <v>Medie og kommunikation (samf.), kand.</v>
      </c>
      <c r="B43" s="17" t="str">
        <f>HYPERLINK("#u427i!a1","Hovedinstitution")</f>
        <v>Hovedinstitution</v>
      </c>
      <c r="C43" s="13" t="s">
        <v>6</v>
      </c>
      <c r="D43" s="13" t="s">
        <v>6</v>
      </c>
      <c r="E43" s="12">
        <v>0.1</v>
      </c>
      <c r="F43" s="13">
        <v>15</v>
      </c>
      <c r="G43" s="12">
        <v>0.1</v>
      </c>
      <c r="H43" s="13">
        <v>24</v>
      </c>
      <c r="I43" s="12">
        <v>0.11</v>
      </c>
      <c r="J43" s="13">
        <v>29</v>
      </c>
      <c r="K43" s="12">
        <v>0.04</v>
      </c>
      <c r="L43" s="13">
        <v>31</v>
      </c>
      <c r="M43" s="12">
        <v>0.03</v>
      </c>
      <c r="N43" s="13">
        <v>57</v>
      </c>
      <c r="O43" s="12">
        <v>0.06</v>
      </c>
      <c r="P43" s="13">
        <v>104</v>
      </c>
      <c r="Q43" s="12">
        <v>0.14000000000000001</v>
      </c>
      <c r="R43" s="13">
        <v>150</v>
      </c>
      <c r="S43" s="12">
        <v>0.12</v>
      </c>
      <c r="T43" s="13">
        <v>202</v>
      </c>
      <c r="U43" s="12">
        <v>0.15</v>
      </c>
      <c r="V43" s="13">
        <v>174</v>
      </c>
    </row>
    <row r="44" spans="1:22" x14ac:dyDescent="0.25">
      <c r="A44" s="2" t="str">
        <f>HYPERLINK("#u429!a1","Merkantil (samf.), kand.")</f>
        <v>Merkantil (samf.), kand.</v>
      </c>
      <c r="B44" s="17" t="str">
        <f>HYPERLINK("#u429i!a1","Hovedinstitution")</f>
        <v>Hovedinstitution</v>
      </c>
      <c r="C44" s="12">
        <v>0.09</v>
      </c>
      <c r="D44" s="13">
        <v>1086</v>
      </c>
      <c r="E44" s="12">
        <v>0.09</v>
      </c>
      <c r="F44" s="13">
        <v>1566</v>
      </c>
      <c r="G44" s="12">
        <v>0.06</v>
      </c>
      <c r="H44" s="13">
        <v>1641</v>
      </c>
      <c r="I44" s="12">
        <v>0.03</v>
      </c>
      <c r="J44" s="13">
        <v>1870</v>
      </c>
      <c r="K44" s="12">
        <v>0.03</v>
      </c>
      <c r="L44" s="13">
        <v>1439</v>
      </c>
      <c r="M44" s="12">
        <v>0.02</v>
      </c>
      <c r="N44" s="13">
        <v>2247</v>
      </c>
      <c r="O44" s="12">
        <v>0.06</v>
      </c>
      <c r="P44" s="13">
        <v>1978</v>
      </c>
      <c r="Q44" s="12">
        <v>0.09</v>
      </c>
      <c r="R44" s="13">
        <v>2331</v>
      </c>
      <c r="S44" s="12">
        <v>0.09</v>
      </c>
      <c r="T44" s="13">
        <v>2248</v>
      </c>
      <c r="U44" s="12">
        <v>0.1</v>
      </c>
      <c r="V44" s="13">
        <v>2696</v>
      </c>
    </row>
    <row r="45" spans="1:22" x14ac:dyDescent="0.25">
      <c r="A45" s="2" t="str">
        <f>HYPERLINK("#u430!a1","Områdestudier og øvrige (hum.), kand.")</f>
        <v>Områdestudier og øvrige (hum.), kand.</v>
      </c>
      <c r="B45" s="17" t="str">
        <f>HYPERLINK("#u430i!a1","Hovedinstitution")</f>
        <v>Hovedinstitution</v>
      </c>
      <c r="C45" s="12">
        <v>0.19</v>
      </c>
      <c r="D45" s="13">
        <v>90</v>
      </c>
      <c r="E45" s="12">
        <v>0.18</v>
      </c>
      <c r="F45" s="13">
        <v>100</v>
      </c>
      <c r="G45" s="12">
        <v>0.13</v>
      </c>
      <c r="H45" s="13">
        <v>146</v>
      </c>
      <c r="I45" s="12">
        <v>0.14000000000000001</v>
      </c>
      <c r="J45" s="13">
        <v>139</v>
      </c>
      <c r="K45" s="12">
        <v>7.0000000000000007E-2</v>
      </c>
      <c r="L45" s="13">
        <v>50</v>
      </c>
      <c r="M45" s="12">
        <v>0.11</v>
      </c>
      <c r="N45" s="13">
        <v>150</v>
      </c>
      <c r="O45" s="12">
        <v>0.14000000000000001</v>
      </c>
      <c r="P45" s="13">
        <v>159</v>
      </c>
      <c r="Q45" s="12">
        <v>0.22</v>
      </c>
      <c r="R45" s="13">
        <v>199</v>
      </c>
      <c r="S45" s="12">
        <v>0.21</v>
      </c>
      <c r="T45" s="13">
        <v>193</v>
      </c>
      <c r="U45" s="12">
        <v>0.16</v>
      </c>
      <c r="V45" s="13">
        <v>168</v>
      </c>
    </row>
    <row r="46" spans="1:22" x14ac:dyDescent="0.25">
      <c r="A46" s="2" t="str">
        <f>HYPERLINK("#u431!a1","Psykologi (samf.), kand.")</f>
        <v>Psykologi (samf.), kand.</v>
      </c>
      <c r="B46" s="17" t="str">
        <f>HYPERLINK("#u431i!a1","Hovedinstitution")</f>
        <v>Hovedinstitution</v>
      </c>
      <c r="C46" s="12">
        <v>0.1</v>
      </c>
      <c r="D46" s="13">
        <v>266</v>
      </c>
      <c r="E46" s="12">
        <v>0.11</v>
      </c>
      <c r="F46" s="13">
        <v>341</v>
      </c>
      <c r="G46" s="12">
        <v>0.13</v>
      </c>
      <c r="H46" s="13">
        <v>356</v>
      </c>
      <c r="I46" s="12">
        <v>0.1</v>
      </c>
      <c r="J46" s="13">
        <v>441</v>
      </c>
      <c r="K46" s="12">
        <v>0.09</v>
      </c>
      <c r="L46" s="13">
        <v>348</v>
      </c>
      <c r="M46" s="12">
        <v>7.0000000000000007E-2</v>
      </c>
      <c r="N46" s="13">
        <v>463</v>
      </c>
      <c r="O46" s="12">
        <v>0.04</v>
      </c>
      <c r="P46" s="13">
        <v>449</v>
      </c>
      <c r="Q46" s="12">
        <v>7.0000000000000007E-2</v>
      </c>
      <c r="R46" s="13">
        <v>569</v>
      </c>
      <c r="S46" s="12">
        <v>0.12</v>
      </c>
      <c r="T46" s="13">
        <v>566</v>
      </c>
      <c r="U46" s="12">
        <v>0.13</v>
      </c>
      <c r="V46" s="13">
        <v>487</v>
      </c>
    </row>
    <row r="47" spans="1:22" x14ac:dyDescent="0.25">
      <c r="A47" s="2" t="str">
        <f>HYPERLINK("#u433!a1","Pædagogik (hum.), kand.")</f>
        <v>Pædagogik (hum.), kand.</v>
      </c>
      <c r="B47" s="17" t="str">
        <f>HYPERLINK("#u433i!a1","Hovedinstitution")</f>
        <v>Hovedinstitution</v>
      </c>
      <c r="C47" s="12">
        <v>0.1</v>
      </c>
      <c r="D47" s="13">
        <v>150</v>
      </c>
      <c r="E47" s="12">
        <v>0.09</v>
      </c>
      <c r="F47" s="13">
        <v>299</v>
      </c>
      <c r="G47" s="12">
        <v>7.0000000000000007E-2</v>
      </c>
      <c r="H47" s="13">
        <v>616</v>
      </c>
      <c r="I47" s="12">
        <v>0.08</v>
      </c>
      <c r="J47" s="13">
        <v>560</v>
      </c>
      <c r="K47" s="12">
        <v>0.11</v>
      </c>
      <c r="L47" s="13">
        <v>118</v>
      </c>
      <c r="M47" s="12">
        <v>0.06</v>
      </c>
      <c r="N47" s="13">
        <v>235</v>
      </c>
      <c r="O47" s="12">
        <v>7.0000000000000007E-2</v>
      </c>
      <c r="P47" s="13">
        <v>402</v>
      </c>
      <c r="Q47" s="12">
        <v>0.1</v>
      </c>
      <c r="R47" s="13">
        <v>434</v>
      </c>
      <c r="S47" s="12">
        <v>0.15</v>
      </c>
      <c r="T47" s="13">
        <v>507</v>
      </c>
      <c r="U47" s="12">
        <v>0.16</v>
      </c>
      <c r="V47" s="13">
        <v>512</v>
      </c>
    </row>
    <row r="48" spans="1:22" x14ac:dyDescent="0.25">
      <c r="A48" s="2" t="str">
        <f>HYPERLINK("#u436!a1","Tandlæge (sund.), kand.")</f>
        <v>Tandlæge (sund.), kand.</v>
      </c>
      <c r="B48" s="17" t="str">
        <f>HYPERLINK("#u436i!a1","Hovedinstitution")</f>
        <v>Hovedinstitution</v>
      </c>
      <c r="C48" s="12">
        <v>0.06</v>
      </c>
      <c r="D48" s="13">
        <v>110</v>
      </c>
      <c r="E48" s="12">
        <v>0.03</v>
      </c>
      <c r="F48" s="13">
        <v>115</v>
      </c>
      <c r="G48" s="12">
        <v>0.04</v>
      </c>
      <c r="H48" s="13">
        <v>123</v>
      </c>
      <c r="I48" s="12">
        <v>0.03</v>
      </c>
      <c r="J48" s="13">
        <v>113</v>
      </c>
      <c r="K48" s="12">
        <v>0.03</v>
      </c>
      <c r="L48" s="13">
        <v>122</v>
      </c>
      <c r="M48" s="12">
        <v>0.01</v>
      </c>
      <c r="N48" s="13">
        <v>110</v>
      </c>
      <c r="O48" s="12">
        <v>0.02</v>
      </c>
      <c r="P48" s="13">
        <v>131</v>
      </c>
      <c r="Q48" s="12">
        <v>0.03</v>
      </c>
      <c r="R48" s="13">
        <v>106</v>
      </c>
      <c r="S48" s="12">
        <v>0.03</v>
      </c>
      <c r="T48" s="13">
        <v>123</v>
      </c>
      <c r="U48" s="12">
        <v>0.04</v>
      </c>
      <c r="V48" s="13">
        <v>131</v>
      </c>
    </row>
    <row r="49" spans="1:22" x14ac:dyDescent="0.25">
      <c r="A49" s="2" t="str">
        <f>HYPERLINK("#u438!a1","Æstetiske fag (hum.), kand.")</f>
        <v>Æstetiske fag (hum.), kand.</v>
      </c>
      <c r="B49" s="17" t="str">
        <f>HYPERLINK("#u438i!a1","Hovedinstitution")</f>
        <v>Hovedinstitution</v>
      </c>
      <c r="C49" s="12">
        <v>0.23</v>
      </c>
      <c r="D49" s="13">
        <v>199</v>
      </c>
      <c r="E49" s="12">
        <v>0.25</v>
      </c>
      <c r="F49" s="13">
        <v>304</v>
      </c>
      <c r="G49" s="12">
        <v>0.19</v>
      </c>
      <c r="H49" s="13">
        <v>271</v>
      </c>
      <c r="I49" s="12">
        <v>0.2</v>
      </c>
      <c r="J49" s="13">
        <v>355</v>
      </c>
      <c r="K49" s="12">
        <v>0.24</v>
      </c>
      <c r="L49" s="13">
        <v>326</v>
      </c>
      <c r="M49" s="12">
        <v>0.17</v>
      </c>
      <c r="N49" s="13">
        <v>412</v>
      </c>
      <c r="O49" s="12">
        <v>0.21</v>
      </c>
      <c r="P49" s="13">
        <v>411</v>
      </c>
      <c r="Q49" s="12">
        <v>0.27</v>
      </c>
      <c r="R49" s="13">
        <v>448</v>
      </c>
      <c r="S49" s="12">
        <v>0.26</v>
      </c>
      <c r="T49" s="13">
        <v>447</v>
      </c>
      <c r="U49" s="12">
        <v>0.28999999999999998</v>
      </c>
      <c r="V49" s="13">
        <v>500</v>
      </c>
    </row>
    <row r="50" spans="1:22" x14ac:dyDescent="0.25">
      <c r="A50" s="2" t="str">
        <f>HYPERLINK("#u439!a1","Økonomi (samf.), kand.")</f>
        <v>Økonomi (samf.), kand.</v>
      </c>
      <c r="B50" s="17" t="str">
        <f>HYPERLINK("#u439i!a1","Hovedinstitution")</f>
        <v>Hovedinstitution</v>
      </c>
      <c r="C50" s="12">
        <v>0.06</v>
      </c>
      <c r="D50" s="13">
        <v>229</v>
      </c>
      <c r="E50" s="12">
        <v>0.04</v>
      </c>
      <c r="F50" s="13">
        <v>282</v>
      </c>
      <c r="G50" s="12">
        <v>0.03</v>
      </c>
      <c r="H50" s="13">
        <v>290</v>
      </c>
      <c r="I50" s="12">
        <v>0.02</v>
      </c>
      <c r="J50" s="13">
        <v>306</v>
      </c>
      <c r="K50" s="12">
        <v>0.02</v>
      </c>
      <c r="L50" s="13">
        <v>230</v>
      </c>
      <c r="M50" s="12">
        <v>0.01</v>
      </c>
      <c r="N50" s="13">
        <v>354</v>
      </c>
      <c r="O50" s="12">
        <v>0.01</v>
      </c>
      <c r="P50" s="13">
        <v>371</v>
      </c>
      <c r="Q50" s="12">
        <v>0.04</v>
      </c>
      <c r="R50" s="13">
        <v>453</v>
      </c>
      <c r="S50" s="12">
        <v>0.09</v>
      </c>
      <c r="T50" s="13">
        <v>340</v>
      </c>
      <c r="U50" s="12">
        <v>0.06</v>
      </c>
      <c r="V50" s="13">
        <v>346</v>
      </c>
    </row>
    <row r="51" spans="1:22" x14ac:dyDescent="0.25">
      <c r="A51" s="2" t="str">
        <f>HYPERLINK("#u442!a1","Øvrige (nat.), kand.")</f>
        <v>Øvrige (nat.), kand.</v>
      </c>
      <c r="B51" s="17" t="str">
        <f>HYPERLINK("#u442i!a1","Hovedinstitution")</f>
        <v>Hovedinstitution</v>
      </c>
      <c r="C51" s="12">
        <v>0.17</v>
      </c>
      <c r="D51" s="13">
        <v>207</v>
      </c>
      <c r="E51" s="12">
        <v>0.14000000000000001</v>
      </c>
      <c r="F51" s="13">
        <v>275</v>
      </c>
      <c r="G51" s="12">
        <v>0.11</v>
      </c>
      <c r="H51" s="13">
        <v>289</v>
      </c>
      <c r="I51" s="12">
        <v>0.08</v>
      </c>
      <c r="J51" s="13">
        <v>338</v>
      </c>
      <c r="K51" s="12">
        <v>0.08</v>
      </c>
      <c r="L51" s="13">
        <v>281</v>
      </c>
      <c r="M51" s="12">
        <v>0.04</v>
      </c>
      <c r="N51" s="13">
        <v>337</v>
      </c>
      <c r="O51" s="12">
        <v>0.05</v>
      </c>
      <c r="P51" s="13">
        <v>275</v>
      </c>
      <c r="Q51" s="12">
        <v>0.15</v>
      </c>
      <c r="R51" s="13">
        <v>301</v>
      </c>
      <c r="S51" s="12">
        <v>0.16</v>
      </c>
      <c r="T51" s="13">
        <v>253</v>
      </c>
      <c r="U51" s="12">
        <v>0.12</v>
      </c>
      <c r="V51" s="13">
        <v>318</v>
      </c>
    </row>
    <row r="52" spans="1:22" x14ac:dyDescent="0.25">
      <c r="A52" s="2" t="str">
        <f>HYPERLINK("#u443!a1","Øvrige (sund.), kand.")</f>
        <v>Øvrige (sund.), kand.</v>
      </c>
      <c r="B52" s="17" t="str">
        <f>HYPERLINK("#u443i!a1","Hovedinstitution")</f>
        <v>Hovedinstitution</v>
      </c>
      <c r="C52" s="12">
        <v>0.04</v>
      </c>
      <c r="D52" s="13">
        <v>209</v>
      </c>
      <c r="E52" s="12">
        <v>0.03</v>
      </c>
      <c r="F52" s="13">
        <v>289</v>
      </c>
      <c r="G52" s="12">
        <v>0.04</v>
      </c>
      <c r="H52" s="13">
        <v>325</v>
      </c>
      <c r="I52" s="12">
        <v>0.03</v>
      </c>
      <c r="J52" s="13">
        <v>347</v>
      </c>
      <c r="K52" s="12">
        <v>0.02</v>
      </c>
      <c r="L52" s="13">
        <v>279</v>
      </c>
      <c r="M52" s="12">
        <v>0.02</v>
      </c>
      <c r="N52" s="13">
        <v>360</v>
      </c>
      <c r="O52" s="12">
        <v>0.03</v>
      </c>
      <c r="P52" s="13">
        <v>383</v>
      </c>
      <c r="Q52" s="12">
        <v>0.08</v>
      </c>
      <c r="R52" s="13">
        <v>444</v>
      </c>
      <c r="S52" s="12">
        <v>0.08</v>
      </c>
      <c r="T52" s="13">
        <v>423</v>
      </c>
      <c r="U52" s="12">
        <v>0.08</v>
      </c>
      <c r="V52" s="13">
        <v>505</v>
      </c>
    </row>
    <row r="53" spans="1:22" ht="15.75" thickBot="1" x14ac:dyDescent="0.3">
      <c r="A53" s="5" t="str">
        <f>HYPERLINK("#u444!a1","Øvrige (tek.), kand.")</f>
        <v>Øvrige (tek.), kand.</v>
      </c>
      <c r="B53" s="9" t="str">
        <f>HYPERLINK("#u444i!a1","Hovedinstitution")</f>
        <v>Hovedinstitution</v>
      </c>
      <c r="C53" s="10">
        <v>0.04</v>
      </c>
      <c r="D53" s="11">
        <v>30</v>
      </c>
      <c r="E53" s="10">
        <v>7.0000000000000007E-2</v>
      </c>
      <c r="F53" s="11">
        <v>33</v>
      </c>
      <c r="G53" s="10">
        <v>0.05</v>
      </c>
      <c r="H53" s="11">
        <v>45</v>
      </c>
      <c r="I53" s="10">
        <v>0.01</v>
      </c>
      <c r="J53" s="11">
        <v>48</v>
      </c>
      <c r="K53" s="10">
        <v>0</v>
      </c>
      <c r="L53" s="11">
        <v>33</v>
      </c>
      <c r="M53" s="10">
        <v>0</v>
      </c>
      <c r="N53" s="11">
        <v>25</v>
      </c>
      <c r="O53" s="10">
        <v>0.12</v>
      </c>
      <c r="P53" s="11">
        <v>26</v>
      </c>
      <c r="Q53" s="10">
        <v>0.13</v>
      </c>
      <c r="R53" s="11">
        <v>46</v>
      </c>
      <c r="S53" s="10">
        <v>0.08</v>
      </c>
      <c r="T53" s="11">
        <v>39</v>
      </c>
      <c r="U53" s="10">
        <v>0.05</v>
      </c>
      <c r="V53" s="11">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509</vt:i4>
      </vt:variant>
    </vt:vector>
  </HeadingPairs>
  <TitlesOfParts>
    <vt:vector size="509" baseType="lpstr">
      <vt:lpstr>u444</vt:lpstr>
      <vt:lpstr>u443</vt:lpstr>
      <vt:lpstr>u442</vt:lpstr>
      <vt:lpstr>u439</vt:lpstr>
      <vt:lpstr>u438</vt:lpstr>
      <vt:lpstr>u436</vt:lpstr>
      <vt:lpstr>u433</vt:lpstr>
      <vt:lpstr>u431</vt:lpstr>
      <vt:lpstr>u430</vt:lpstr>
      <vt:lpstr>u429</vt:lpstr>
      <vt:lpstr>u427</vt:lpstr>
      <vt:lpstr>u426</vt:lpstr>
      <vt:lpstr>u425</vt:lpstr>
      <vt:lpstr>u423</vt:lpstr>
      <vt:lpstr>u422</vt:lpstr>
      <vt:lpstr>u421</vt:lpstr>
      <vt:lpstr>u420</vt:lpstr>
      <vt:lpstr>u419</vt:lpstr>
      <vt:lpstr>u416</vt:lpstr>
      <vt:lpstr>u414</vt:lpstr>
      <vt:lpstr>u412</vt:lpstr>
      <vt:lpstr>u411</vt:lpstr>
      <vt:lpstr>u409</vt:lpstr>
      <vt:lpstr>u408</vt:lpstr>
      <vt:lpstr>u406</vt:lpstr>
      <vt:lpstr>u403</vt:lpstr>
      <vt:lpstr>u401</vt:lpstr>
      <vt:lpstr>u335</vt:lpstr>
      <vt:lpstr>u332</vt:lpstr>
      <vt:lpstr>u324</vt:lpstr>
      <vt:lpstr>u249</vt:lpstr>
      <vt:lpstr>u247</vt:lpstr>
      <vt:lpstr>u246</vt:lpstr>
      <vt:lpstr>u245</vt:lpstr>
      <vt:lpstr>u241</vt:lpstr>
      <vt:lpstr>u228</vt:lpstr>
      <vt:lpstr>u218</vt:lpstr>
      <vt:lpstr>u215</vt:lpstr>
      <vt:lpstr>u213</vt:lpstr>
      <vt:lpstr>u210</vt:lpstr>
      <vt:lpstr>u207</vt:lpstr>
      <vt:lpstr>u205</vt:lpstr>
      <vt:lpstr>u148</vt:lpstr>
      <vt:lpstr>u140</vt:lpstr>
      <vt:lpstr>u137</vt:lpstr>
      <vt:lpstr>u134</vt:lpstr>
      <vt:lpstr>u117</vt:lpstr>
      <vt:lpstr>u104</vt:lpstr>
      <vt:lpstr>u102</vt:lpstr>
      <vt:lpstr>u444i</vt:lpstr>
      <vt:lpstr>u443i</vt:lpstr>
      <vt:lpstr>u442i</vt:lpstr>
      <vt:lpstr>u439i</vt:lpstr>
      <vt:lpstr>u438i</vt:lpstr>
      <vt:lpstr>u436i</vt:lpstr>
      <vt:lpstr>u433i</vt:lpstr>
      <vt:lpstr>u431i</vt:lpstr>
      <vt:lpstr>u430i</vt:lpstr>
      <vt:lpstr>u429i</vt:lpstr>
      <vt:lpstr>u427i</vt:lpstr>
      <vt:lpstr>u426i</vt:lpstr>
      <vt:lpstr>u425i</vt:lpstr>
      <vt:lpstr>u423i</vt:lpstr>
      <vt:lpstr>u422i</vt:lpstr>
      <vt:lpstr>u421i</vt:lpstr>
      <vt:lpstr>u420i</vt:lpstr>
      <vt:lpstr>u419i</vt:lpstr>
      <vt:lpstr>u416i</vt:lpstr>
      <vt:lpstr>u414i</vt:lpstr>
      <vt:lpstr>u412i</vt:lpstr>
      <vt:lpstr>u411i</vt:lpstr>
      <vt:lpstr>u409i</vt:lpstr>
      <vt:lpstr>u408i</vt:lpstr>
      <vt:lpstr>u406i</vt:lpstr>
      <vt:lpstr>u403i</vt:lpstr>
      <vt:lpstr>u401i</vt:lpstr>
      <vt:lpstr>u335i</vt:lpstr>
      <vt:lpstr>u332i</vt:lpstr>
      <vt:lpstr>u324i</vt:lpstr>
      <vt:lpstr>u249i</vt:lpstr>
      <vt:lpstr>u247i</vt:lpstr>
      <vt:lpstr>u246i</vt:lpstr>
      <vt:lpstr>u245i</vt:lpstr>
      <vt:lpstr>u241i</vt:lpstr>
      <vt:lpstr>u228i</vt:lpstr>
      <vt:lpstr>u218i</vt:lpstr>
      <vt:lpstr>u215i</vt:lpstr>
      <vt:lpstr>u213i</vt:lpstr>
      <vt:lpstr>u210i</vt:lpstr>
      <vt:lpstr>u207i</vt:lpstr>
      <vt:lpstr>u205i</vt:lpstr>
      <vt:lpstr>u148i</vt:lpstr>
      <vt:lpstr>u140i</vt:lpstr>
      <vt:lpstr>u137i</vt:lpstr>
      <vt:lpstr>u134i</vt:lpstr>
      <vt:lpstr>u117i</vt:lpstr>
      <vt:lpstr>u104i</vt:lpstr>
      <vt:lpstr>u102i</vt:lpstr>
      <vt:lpstr>uFremskrivningsgrupper</vt:lpstr>
      <vt:lpstr>uFremskrivningsgrupperi</vt:lpstr>
      <vt:lpstr>u83416200i</vt:lpstr>
      <vt:lpstr>u83406200i</vt:lpstr>
      <vt:lpstr>u82756200i</vt:lpstr>
      <vt:lpstr>u82726200i</vt:lpstr>
      <vt:lpstr>u54136000i</vt:lpstr>
      <vt:lpstr>u79956200i</vt:lpstr>
      <vt:lpstr>u74306200i</vt:lpstr>
      <vt:lpstr>u74256200i</vt:lpstr>
      <vt:lpstr>u71956200i</vt:lpstr>
      <vt:lpstr>u71876200i</vt:lpstr>
      <vt:lpstr>u71856200i</vt:lpstr>
      <vt:lpstr>u61276200i</vt:lpstr>
      <vt:lpstr>u54306200i</vt:lpstr>
      <vt:lpstr>u54256000i</vt:lpstr>
      <vt:lpstr>u52656200i</vt:lpstr>
      <vt:lpstr>u51806200i</vt:lpstr>
      <vt:lpstr>u82806200i</vt:lpstr>
      <vt:lpstr>u82566200i</vt:lpstr>
      <vt:lpstr>u82506000i</vt:lpstr>
      <vt:lpstr>u82206200i</vt:lpstr>
      <vt:lpstr>u81606000i</vt:lpstr>
      <vt:lpstr>u81206000i</vt:lpstr>
      <vt:lpstr>u80936200i</vt:lpstr>
      <vt:lpstr>u80806200i</vt:lpstr>
      <vt:lpstr>u64556200i</vt:lpstr>
      <vt:lpstr>u54526200i</vt:lpstr>
      <vt:lpstr>u54206200i</vt:lpstr>
      <vt:lpstr>u52746200i</vt:lpstr>
      <vt:lpstr>u70656200i</vt:lpstr>
      <vt:lpstr>u70606000i</vt:lpstr>
      <vt:lpstr>u70456200i</vt:lpstr>
      <vt:lpstr>u70406000i</vt:lpstr>
      <vt:lpstr>u67326200i</vt:lpstr>
      <vt:lpstr>u64526200i</vt:lpstr>
      <vt:lpstr>u64496200i</vt:lpstr>
      <vt:lpstr>u64456200i</vt:lpstr>
      <vt:lpstr>u64326200i</vt:lpstr>
      <vt:lpstr>u64306200i</vt:lpstr>
      <vt:lpstr>u64296200i</vt:lpstr>
      <vt:lpstr>u64286200i</vt:lpstr>
      <vt:lpstr>u64106200i</vt:lpstr>
      <vt:lpstr>u64056200i</vt:lpstr>
      <vt:lpstr>u63446000i</vt:lpstr>
      <vt:lpstr>u63276000i</vt:lpstr>
      <vt:lpstr>u63266000i</vt:lpstr>
      <vt:lpstr>u63246000i</vt:lpstr>
      <vt:lpstr>u63036000i</vt:lpstr>
      <vt:lpstr>u61486200i</vt:lpstr>
      <vt:lpstr>u61256200i</vt:lpstr>
      <vt:lpstr>u72206200i</vt:lpstr>
      <vt:lpstr>u54336000i</vt:lpstr>
      <vt:lpstr>u77536200i</vt:lpstr>
      <vt:lpstr>u77516200i</vt:lpstr>
      <vt:lpstr>u77506200i</vt:lpstr>
      <vt:lpstr>u77496200i</vt:lpstr>
      <vt:lpstr>u77486200i</vt:lpstr>
      <vt:lpstr>u77476200i</vt:lpstr>
      <vt:lpstr>u77466200i</vt:lpstr>
      <vt:lpstr>u77456200i</vt:lpstr>
      <vt:lpstr>u68806200i</vt:lpstr>
      <vt:lpstr>u64386200i</vt:lpstr>
      <vt:lpstr>u63356000i</vt:lpstr>
      <vt:lpstr>u60316200i</vt:lpstr>
      <vt:lpstr>u60296200i</vt:lpstr>
      <vt:lpstr>u60106000i</vt:lpstr>
      <vt:lpstr>u57446200i</vt:lpstr>
      <vt:lpstr>u57436200i</vt:lpstr>
      <vt:lpstr>u57416200i</vt:lpstr>
      <vt:lpstr>u57406200i</vt:lpstr>
      <vt:lpstr>u71556200i</vt:lpstr>
      <vt:lpstr>u71506000i</vt:lpstr>
      <vt:lpstr>u61406200i</vt:lpstr>
      <vt:lpstr>u76206200i</vt:lpstr>
      <vt:lpstr>u72076200i</vt:lpstr>
      <vt:lpstr>u64606200i</vt:lpstr>
      <vt:lpstr>u64506200i</vt:lpstr>
      <vt:lpstr>u64406200i</vt:lpstr>
      <vt:lpstr>u64146200i</vt:lpstr>
      <vt:lpstr>u64006200i</vt:lpstr>
      <vt:lpstr>u63496000i</vt:lpstr>
      <vt:lpstr>u61506200i</vt:lpstr>
      <vt:lpstr>u69306200i</vt:lpstr>
      <vt:lpstr>u67006200i</vt:lpstr>
      <vt:lpstr>u59696200i</vt:lpstr>
      <vt:lpstr>u57886200i</vt:lpstr>
      <vt:lpstr>u57876200i</vt:lpstr>
      <vt:lpstr>u57866200i</vt:lpstr>
      <vt:lpstr>u57826200i</vt:lpstr>
      <vt:lpstr>u57796200i</vt:lpstr>
      <vt:lpstr>u57176200i</vt:lpstr>
      <vt:lpstr>u57086200i</vt:lpstr>
      <vt:lpstr>u57036200i</vt:lpstr>
      <vt:lpstr>u56676200i</vt:lpstr>
      <vt:lpstr>u56626200i</vt:lpstr>
      <vt:lpstr>u56576200i</vt:lpstr>
      <vt:lpstr>u56526200i</vt:lpstr>
      <vt:lpstr>u68706200i</vt:lpstr>
      <vt:lpstr>u68656200i</vt:lpstr>
      <vt:lpstr>u61476200i</vt:lpstr>
      <vt:lpstr>u57846200i</vt:lpstr>
      <vt:lpstr>u67406200i</vt:lpstr>
      <vt:lpstr>u67266200i</vt:lpstr>
      <vt:lpstr>u64536200i</vt:lpstr>
      <vt:lpstr>u64186200i</vt:lpstr>
      <vt:lpstr>u63536000i</vt:lpstr>
      <vt:lpstr>u63156000i</vt:lpstr>
      <vt:lpstr>u63096000i</vt:lpstr>
      <vt:lpstr>u61436200i</vt:lpstr>
      <vt:lpstr>u54656200i</vt:lpstr>
      <vt:lpstr>u82176200i</vt:lpstr>
      <vt:lpstr>u81176000i</vt:lpstr>
      <vt:lpstr>u80996200i</vt:lpstr>
      <vt:lpstr>u80916200i</vt:lpstr>
      <vt:lpstr>u80826200i</vt:lpstr>
      <vt:lpstr>u80106000i</vt:lpstr>
      <vt:lpstr>u71716200i</vt:lpstr>
      <vt:lpstr>u71706000i</vt:lpstr>
      <vt:lpstr>u84156200i</vt:lpstr>
      <vt:lpstr>u62416200i</vt:lpstr>
      <vt:lpstr>u62396200i</vt:lpstr>
      <vt:lpstr>u62376200i</vt:lpstr>
      <vt:lpstr>u62356200i</vt:lpstr>
      <vt:lpstr>u62316200i</vt:lpstr>
      <vt:lpstr>u62306200i</vt:lpstr>
      <vt:lpstr>u54546200i</vt:lpstr>
      <vt:lpstr>u54536200i</vt:lpstr>
      <vt:lpstr>u54156000i</vt:lpstr>
      <vt:lpstr>u54116000i</vt:lpstr>
      <vt:lpstr>u54106200i</vt:lpstr>
      <vt:lpstr>u54096000i</vt:lpstr>
      <vt:lpstr>u54076000i</vt:lpstr>
      <vt:lpstr>u54056000i</vt:lpstr>
      <vt:lpstr>u54006000i</vt:lpstr>
      <vt:lpstr>u63296000i</vt:lpstr>
      <vt:lpstr>u77526200i</vt:lpstr>
      <vt:lpstr>u72326200i</vt:lpstr>
      <vt:lpstr>u72306000i</vt:lpstr>
      <vt:lpstr>u67606200i</vt:lpstr>
      <vt:lpstr>u64446200i</vt:lpstr>
      <vt:lpstr>u64396200i</vt:lpstr>
      <vt:lpstr>u64366200i</vt:lpstr>
      <vt:lpstr>u64356200i</vt:lpstr>
      <vt:lpstr>u64346200i</vt:lpstr>
      <vt:lpstr>u64316200i</vt:lpstr>
      <vt:lpstr>u64266200i</vt:lpstr>
      <vt:lpstr>u64256200i</vt:lpstr>
      <vt:lpstr>u64196200i</vt:lpstr>
      <vt:lpstr>u64176200i</vt:lpstr>
      <vt:lpstr>u64156200i</vt:lpstr>
      <vt:lpstr>u64136200i</vt:lpstr>
      <vt:lpstr>u64116200i</vt:lpstr>
      <vt:lpstr>u63376000i</vt:lpstr>
      <vt:lpstr>u63366000i</vt:lpstr>
      <vt:lpstr>u63326000i</vt:lpstr>
      <vt:lpstr>u63286000i</vt:lpstr>
      <vt:lpstr>u63256000i</vt:lpstr>
      <vt:lpstr>u63236000i</vt:lpstr>
      <vt:lpstr>u63226000i</vt:lpstr>
      <vt:lpstr>u63166000i</vt:lpstr>
      <vt:lpstr>u63146000i</vt:lpstr>
      <vt:lpstr>u63086000i</vt:lpstr>
      <vt:lpstr>u63026000i</vt:lpstr>
      <vt:lpstr>u63006000i</vt:lpstr>
      <vt:lpstr>u60706000i</vt:lpstr>
      <vt:lpstr>u70856200i</vt:lpstr>
      <vt:lpstr>u70806000i</vt:lpstr>
      <vt:lpstr>u82116200i</vt:lpstr>
      <vt:lpstr>u80816200i</vt:lpstr>
      <vt:lpstr>u80776200i</vt:lpstr>
      <vt:lpstr>u62856200i</vt:lpstr>
      <vt:lpstr>u62666200i</vt:lpstr>
      <vt:lpstr>u62656200i</vt:lpstr>
      <vt:lpstr>u62646200i</vt:lpstr>
      <vt:lpstr>u62636200i</vt:lpstr>
      <vt:lpstr>u62626200i</vt:lpstr>
      <vt:lpstr>u62616200i</vt:lpstr>
      <vt:lpstr>u62606200i</vt:lpstr>
      <vt:lpstr>u60556200i</vt:lpstr>
      <vt:lpstr>u83456200i</vt:lpstr>
      <vt:lpstr>u83436200i</vt:lpstr>
      <vt:lpstr>u83426200i</vt:lpstr>
      <vt:lpstr>u83396200i</vt:lpstr>
      <vt:lpstr>u83386200i</vt:lpstr>
      <vt:lpstr>u83376200i</vt:lpstr>
      <vt:lpstr>u83366200i</vt:lpstr>
      <vt:lpstr>u83356200i</vt:lpstr>
      <vt:lpstr>u83346200i</vt:lpstr>
      <vt:lpstr>u83336200i</vt:lpstr>
      <vt:lpstr>u83326200i</vt:lpstr>
      <vt:lpstr>u83316200i</vt:lpstr>
      <vt:lpstr>u82626200i</vt:lpstr>
      <vt:lpstr>u82606000i</vt:lpstr>
      <vt:lpstr>u60656000i</vt:lpstr>
      <vt:lpstr>u60646000i</vt:lpstr>
      <vt:lpstr>u60636000i</vt:lpstr>
      <vt:lpstr>u60626000i</vt:lpstr>
      <vt:lpstr>u53916000i</vt:lpstr>
      <vt:lpstr>u53856200i</vt:lpstr>
      <vt:lpstr>u53646000i</vt:lpstr>
      <vt:lpstr>u53636000i</vt:lpstr>
      <vt:lpstr>u53626000i</vt:lpstr>
      <vt:lpstr>u53616000i</vt:lpstr>
      <vt:lpstr>u53606000i</vt:lpstr>
      <vt:lpstr>u52726200i</vt:lpstr>
      <vt:lpstr>u52716200i</vt:lpstr>
      <vt:lpstr>u52646200i</vt:lpstr>
      <vt:lpstr>u52636200i</vt:lpstr>
      <vt:lpstr>u52606200i</vt:lpstr>
      <vt:lpstr>u82956200i</vt:lpstr>
      <vt:lpstr>u82306200i</vt:lpstr>
      <vt:lpstr>u80986200i</vt:lpstr>
      <vt:lpstr>u80966200i</vt:lpstr>
      <vt:lpstr>u80956200i</vt:lpstr>
      <vt:lpstr>u80926200i</vt:lpstr>
      <vt:lpstr>u80896200i</vt:lpstr>
      <vt:lpstr>u80846200i</vt:lpstr>
      <vt:lpstr>u80836200i</vt:lpstr>
      <vt:lpstr>u80796200i</vt:lpstr>
      <vt:lpstr>u68496200i</vt:lpstr>
      <vt:lpstr>u68476200i</vt:lpstr>
      <vt:lpstr>u64486200i</vt:lpstr>
      <vt:lpstr>u64476200i</vt:lpstr>
      <vt:lpstr>u64466200i</vt:lpstr>
      <vt:lpstr>u64436200i</vt:lpstr>
      <vt:lpstr>u64426200i</vt:lpstr>
      <vt:lpstr>u64416200i</vt:lpstr>
      <vt:lpstr>u64376200i</vt:lpstr>
      <vt:lpstr>u64336200i</vt:lpstr>
      <vt:lpstr>u64236200i</vt:lpstr>
      <vt:lpstr>u64226200i</vt:lpstr>
      <vt:lpstr>u64216200i</vt:lpstr>
      <vt:lpstr>u64206200i</vt:lpstr>
      <vt:lpstr>u64166200i</vt:lpstr>
      <vt:lpstr>u64126200i</vt:lpstr>
      <vt:lpstr>u64076200i</vt:lpstr>
      <vt:lpstr>u64066200i</vt:lpstr>
      <vt:lpstr>u63486000i</vt:lpstr>
      <vt:lpstr>u63476000i</vt:lpstr>
      <vt:lpstr>u63466000i</vt:lpstr>
      <vt:lpstr>u63436000i</vt:lpstr>
      <vt:lpstr>u63426000i</vt:lpstr>
      <vt:lpstr>u63406000i</vt:lpstr>
      <vt:lpstr>u63346000i</vt:lpstr>
      <vt:lpstr>u63206000i</vt:lpstr>
      <vt:lpstr>u63186000i</vt:lpstr>
      <vt:lpstr>u63126000i</vt:lpstr>
      <vt:lpstr>u63106000i</vt:lpstr>
      <vt:lpstr>u63046000i</vt:lpstr>
      <vt:lpstr>u73606000i</vt:lpstr>
      <vt:lpstr>u72056200i</vt:lpstr>
      <vt:lpstr>u71456200i</vt:lpstr>
      <vt:lpstr>u71356200i</vt:lpstr>
      <vt:lpstr>u71026000i</vt:lpstr>
      <vt:lpstr>u61446200i</vt:lpstr>
      <vt:lpstr>u61426200i</vt:lpstr>
      <vt:lpstr>u61416200i</vt:lpstr>
      <vt:lpstr>u61376200i</vt:lpstr>
      <vt:lpstr>u61156200i</vt:lpstr>
      <vt:lpstr>u61136200i</vt:lpstr>
      <vt:lpstr>u61126200i</vt:lpstr>
      <vt:lpstr>u61106200i</vt:lpstr>
      <vt:lpstr>u60756200i</vt:lpstr>
      <vt:lpstr>u60116000i</vt:lpstr>
      <vt:lpstr>u60096200i</vt:lpstr>
      <vt:lpstr>u64096200i</vt:lpstr>
      <vt:lpstr>u64086200i</vt:lpstr>
      <vt:lpstr>u63116000i</vt:lpstr>
      <vt:lpstr>u63076000i</vt:lpstr>
      <vt:lpstr>u63066000i</vt:lpstr>
      <vt:lpstr>u64516200i</vt:lpstr>
      <vt:lpstr>u59676200i</vt:lpstr>
      <vt:lpstr>u59666200i</vt:lpstr>
      <vt:lpstr>u59656200i</vt:lpstr>
      <vt:lpstr>u59646200i</vt:lpstr>
      <vt:lpstr>u59636200i</vt:lpstr>
      <vt:lpstr>u59626200i</vt:lpstr>
      <vt:lpstr>u57856200i</vt:lpstr>
      <vt:lpstr>u56806200i</vt:lpstr>
      <vt:lpstr>u55996200i</vt:lpstr>
      <vt:lpstr>u55986200i</vt:lpstr>
      <vt:lpstr>u55976200i</vt:lpstr>
      <vt:lpstr>u55966200i</vt:lpstr>
      <vt:lpstr>u55956200i</vt:lpstr>
      <vt:lpstr>u55946200i</vt:lpstr>
      <vt:lpstr>u55936200i</vt:lpstr>
      <vt:lpstr>u55926200i</vt:lpstr>
      <vt:lpstr>u55916200i</vt:lpstr>
      <vt:lpstr>u55780000i</vt:lpstr>
      <vt:lpstr>u55366000i</vt:lpstr>
      <vt:lpstr>u68626200i</vt:lpstr>
      <vt:lpstr>u50636200i</vt:lpstr>
      <vt:lpstr>u82966200i</vt:lpstr>
      <vt:lpstr>u82706200i</vt:lpstr>
      <vt:lpstr>u82406200i</vt:lpstr>
      <vt:lpstr>u82356200i</vt:lpstr>
      <vt:lpstr>u82266200i</vt:lpstr>
      <vt:lpstr>u82026200i</vt:lpstr>
      <vt:lpstr>u82006000i</vt:lpstr>
      <vt:lpstr>u80906200i</vt:lpstr>
      <vt:lpstr>u71756200i</vt:lpstr>
      <vt:lpstr>u61296200i</vt:lpstr>
      <vt:lpstr>u61286200i</vt:lpstr>
      <vt:lpstr>u86340000i</vt:lpstr>
      <vt:lpstr>u51790000i</vt:lpstr>
      <vt:lpstr>u51680000i</vt:lpstr>
      <vt:lpstr>u51660000i</vt:lpstr>
      <vt:lpstr>u54440000i</vt:lpstr>
      <vt:lpstr>u54410000i</vt:lpstr>
      <vt:lpstr>u54400000i</vt:lpstr>
      <vt:lpstr>u52270000i</vt:lpstr>
      <vt:lpstr>u52260000i</vt:lpstr>
      <vt:lpstr>u52220000i</vt:lpstr>
      <vt:lpstr>u51950000i</vt:lpstr>
      <vt:lpstr>u51940000i</vt:lpstr>
      <vt:lpstr>u51930000i</vt:lpstr>
      <vt:lpstr>u51920000i</vt:lpstr>
      <vt:lpstr>u51880000i</vt:lpstr>
      <vt:lpstr>u53590000i</vt:lpstr>
      <vt:lpstr>u52210000i</vt:lpstr>
      <vt:lpstr>u51890000i</vt:lpstr>
      <vt:lpstr>u51300000i</vt:lpstr>
      <vt:lpstr>u40610000i</vt:lpstr>
      <vt:lpstr>u54510000i</vt:lpstr>
      <vt:lpstr>u54310000i</vt:lpstr>
      <vt:lpstr>u51780000i</vt:lpstr>
      <vt:lpstr>u51760000i</vt:lpstr>
      <vt:lpstr>u51750000i</vt:lpstr>
      <vt:lpstr>u51610000i</vt:lpstr>
      <vt:lpstr>u51590046i</vt:lpstr>
      <vt:lpstr>u51590000i</vt:lpstr>
      <vt:lpstr>u51580000i</vt:lpstr>
      <vt:lpstr>u51570000i</vt:lpstr>
      <vt:lpstr>u57910000i</vt:lpstr>
      <vt:lpstr>u57900000i</vt:lpstr>
      <vt:lpstr>u57060000i</vt:lpstr>
      <vt:lpstr>u50750000i</vt:lpstr>
      <vt:lpstr>u57150000i</vt:lpstr>
      <vt:lpstr>u57070000i</vt:lpstr>
      <vt:lpstr>u56850000i</vt:lpstr>
      <vt:lpstr>u57360000i</vt:lpstr>
      <vt:lpstr>u57350000i</vt:lpstr>
      <vt:lpstr>u56860000i</vt:lpstr>
      <vt:lpstr>u54860000i</vt:lpstr>
      <vt:lpstr>u54850000i</vt:lpstr>
      <vt:lpstr>u40850000i</vt:lpstr>
      <vt:lpstr>u40840000i</vt:lpstr>
      <vt:lpstr>u58080000i</vt:lpstr>
      <vt:lpstr>u53580000i</vt:lpstr>
      <vt:lpstr>u53560000i</vt:lpstr>
      <vt:lpstr>u53520000i</vt:lpstr>
      <vt:lpstr>u53510000i</vt:lpstr>
      <vt:lpstr>u53460000i</vt:lpstr>
      <vt:lpstr>u53450000i</vt:lpstr>
      <vt:lpstr>u53440000i</vt:lpstr>
      <vt:lpstr>u53430000i</vt:lpstr>
      <vt:lpstr>u53420000i</vt:lpstr>
      <vt:lpstr>u53390000i</vt:lpstr>
      <vt:lpstr>u53380000i</vt:lpstr>
      <vt:lpstr>u53370000i</vt:lpstr>
      <vt:lpstr>u53360000i</vt:lpstr>
      <vt:lpstr>u53350000i</vt:lpstr>
      <vt:lpstr>u53340000i</vt:lpstr>
      <vt:lpstr>u53330000i</vt:lpstr>
      <vt:lpstr>u53320000i</vt:lpstr>
      <vt:lpstr>u53310000i</vt:lpstr>
      <vt:lpstr>u53280000i</vt:lpstr>
      <vt:lpstr>u53270000i</vt:lpstr>
      <vt:lpstr>u40930000i</vt:lpstr>
      <vt:lpstr>u51530000i</vt:lpstr>
      <vt:lpstr>u51510000i</vt:lpstr>
      <vt:lpstr>u51280000i</vt:lpstr>
      <vt:lpstr>u51270000i</vt:lpstr>
      <vt:lpstr>u51190000i</vt:lpstr>
      <vt:lpstr>u54690000i</vt:lpstr>
      <vt:lpstr>u54600000i</vt:lpstr>
      <vt:lpstr>u54500000i</vt:lpstr>
      <vt:lpstr>u54940000i</vt:lpstr>
      <vt:lpstr>u51380000i</vt:lpstr>
      <vt:lpstr>u52200000i</vt:lpstr>
      <vt:lpstr>u51840000i</vt:lpstr>
      <vt:lpstr>u51830000i</vt:lpstr>
      <vt:lpstr>u20290000i</vt:lpstr>
      <vt:lpstr>u51250000i</vt:lpstr>
      <vt:lpstr>u51240000i</vt:lpstr>
      <vt:lpstr>u51230000i</vt:lpstr>
      <vt:lpstr>u51220000i</vt:lpstr>
      <vt:lpstr>u51210000i</vt:lpstr>
      <vt:lpstr>u50860000i</vt:lpstr>
      <vt:lpstr>u51400000i</vt:lpstr>
      <vt:lpstr>u51390000i</vt:lpstr>
      <vt:lpstr>u51360000i</vt:lpstr>
      <vt:lpstr>u51350000i</vt:lpstr>
      <vt:lpstr>u51340000i</vt:lpstr>
      <vt:lpstr>u51320000i</vt:lpstr>
      <vt:lpstr>u50360000i</vt:lpstr>
      <vt:lpstr>u50320000i</vt:lpstr>
      <vt:lpstr>u40370000i</vt:lpstr>
      <vt:lpstr>u54320000i</vt:lpstr>
      <vt:lpstr>u51560000i</vt:lpstr>
      <vt:lpstr>u50600000i</vt:lpstr>
      <vt:lpstr>u51330000i</vt:lpstr>
      <vt:lpstr>u50820000i</vt:lpstr>
      <vt:lpstr>u40140000i</vt:lpstr>
      <vt:lpstr>u51370000i</vt:lpstr>
      <vt:lpstr>u51310000i</vt:lpstr>
      <vt:lpstr>u50370000i</vt:lpstr>
      <vt:lpstr>u40360000i</vt:lpstr>
      <vt:lpstr>Hovedtabel</vt:lpstr>
      <vt:lpstr>INFO</vt:lpstr>
    </vt:vector>
  </TitlesOfParts>
  <Company>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Petersen</dc:creator>
  <cp:lastModifiedBy>Karen Lisbeth Sejrup van Deurs</cp:lastModifiedBy>
  <dcterms:created xsi:type="dcterms:W3CDTF">2014-09-25T09:06:07Z</dcterms:created>
  <dcterms:modified xsi:type="dcterms:W3CDTF">2014-10-01T13:01:36Z</dcterms:modified>
</cp:coreProperties>
</file>