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UFS-DJOS-IKO\Team Fælles kontoplan\1 KFV\8_2_Bilag\"/>
    </mc:Choice>
  </mc:AlternateContent>
  <xr:revisionPtr revIDLastSave="0" documentId="8_{DAEC2093-701E-4734-B77C-995A74CAA9F4}" xr6:coauthVersionLast="36" xr6:coauthVersionMax="36" xr10:uidLastSave="{00000000-0000-0000-0000-000000000000}"/>
  <bookViews>
    <workbookView xWindow="0" yWindow="0" windowWidth="28800" windowHeight="12225" xr2:uid="{145DEC25-7EAA-44FB-B9CF-57AC7C58807E}"/>
  </bookViews>
  <sheets>
    <sheet name="Oversigtsmodel" sheetId="1" r:id="rId1"/>
    <sheet name="Case1" sheetId="3" r:id="rId2"/>
    <sheet name="Case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3" i="3"/>
  <c r="C12" i="3" s="1"/>
  <c r="E35" i="3" l="1"/>
  <c r="D34" i="3"/>
  <c r="E34" i="3" s="1"/>
  <c r="E31" i="3"/>
  <c r="D9" i="3"/>
  <c r="C6" i="2"/>
  <c r="F18" i="2"/>
  <c r="B6" i="2"/>
  <c r="D3" i="3" l="1"/>
  <c r="D4" i="3"/>
  <c r="C5" i="3" l="1"/>
  <c r="C11" i="3" s="1"/>
  <c r="B5" i="3"/>
  <c r="B11" i="3" s="1"/>
  <c r="B12" i="3" s="1"/>
  <c r="D11" i="3" l="1"/>
  <c r="D4" i="2" l="1"/>
  <c r="F4" i="2" s="1"/>
  <c r="F15" i="2" s="1"/>
  <c r="C5" i="2"/>
  <c r="D3" i="2"/>
  <c r="G3" i="2" s="1"/>
  <c r="G14" i="2" s="1"/>
  <c r="B5" i="2"/>
  <c r="D5" i="2" l="1"/>
  <c r="G5" i="2" s="1"/>
  <c r="F3" i="2"/>
  <c r="F14" i="2" s="1"/>
  <c r="C7" i="2"/>
  <c r="G4" i="2"/>
  <c r="G15" i="2" s="1"/>
  <c r="H15" i="2" s="1"/>
  <c r="B7" i="2"/>
  <c r="F13" i="2" s="1"/>
  <c r="F5" i="2"/>
  <c r="C15" i="2" l="1"/>
  <c r="C14" i="2"/>
  <c r="D6" i="2"/>
  <c r="H14" i="2"/>
  <c r="C13" i="2"/>
  <c r="C16" i="2" s="1"/>
  <c r="G13" i="2"/>
  <c r="G16" i="2" s="1"/>
  <c r="F16" i="2"/>
  <c r="B14" i="2"/>
  <c r="D14" i="2" s="1"/>
  <c r="B15" i="2"/>
  <c r="D15" i="2" s="1"/>
  <c r="B13" i="2"/>
  <c r="D7" i="2"/>
  <c r="D13" i="2" s="1"/>
  <c r="G18" i="2" l="1"/>
  <c r="C18" i="2"/>
  <c r="H13" i="2"/>
  <c r="H16" i="2" s="1"/>
  <c r="B16" i="2"/>
  <c r="D16" i="2" s="1"/>
  <c r="B18" i="2"/>
</calcChain>
</file>

<file path=xl/sharedStrings.xml><?xml version="1.0" encoding="utf-8"?>
<sst xmlns="http://schemas.openxmlformats.org/spreadsheetml/2006/main" count="192" uniqueCount="90">
  <si>
    <t>Formål 1</t>
  </si>
  <si>
    <t>Uddannelse</t>
  </si>
  <si>
    <t>Formål 2</t>
  </si>
  <si>
    <t>Forskning</t>
  </si>
  <si>
    <t>Formål 3</t>
  </si>
  <si>
    <t>Formidling</t>
  </si>
  <si>
    <t>Formål 4</t>
  </si>
  <si>
    <t>Myndighedsbetjening</t>
  </si>
  <si>
    <t>Formål 5</t>
  </si>
  <si>
    <t>Kollegier</t>
  </si>
  <si>
    <t>Formål 6</t>
  </si>
  <si>
    <t>Generelle fællesomkostninger</t>
  </si>
  <si>
    <t>Formål 7</t>
  </si>
  <si>
    <t>Bygningsomkostninger</t>
  </si>
  <si>
    <t>Formål 8</t>
  </si>
  <si>
    <t>Fordelingsformål</t>
  </si>
  <si>
    <t>Regnskabet lukkes</t>
  </si>
  <si>
    <r>
      <t>Primær nøgle m</t>
    </r>
    <r>
      <rPr>
        <vertAlign val="superscript"/>
        <sz val="11"/>
        <color theme="1"/>
        <rFont val="Calibri"/>
        <family val="2"/>
        <scheme val="minor"/>
      </rPr>
      <t>2</t>
    </r>
  </si>
  <si>
    <t>Sekundært ÅV plus (dele af) STÅ</t>
  </si>
  <si>
    <t>Praktik-STÅ er forbudt</t>
  </si>
  <si>
    <t>Primær nøgle ÅV</t>
  </si>
  <si>
    <t>Trin I: Bogføring af omkostninger på de 7 evt. 8 hovedformål</t>
  </si>
  <si>
    <t>Trin II: Fordeling og bogføring af omkostninger fra formål 8 til de 7 øvrige formål</t>
  </si>
  <si>
    <t>Konkret nøgle på basis af sted, projekter oa.</t>
  </si>
  <si>
    <t>Primær nøgle ÅV (omkostningerne følger primært de ansatte)</t>
  </si>
  <si>
    <t>Primær nøgle STÅ/ECTS/bestand evt. vægtet og evt. suppleret af praktik-STÅ fsva. studieadm. omk.</t>
  </si>
  <si>
    <t>Primær nøgle STÅ/ECTS/bestand evt. vægtet (praktik-STÅ er forbudt)</t>
  </si>
  <si>
    <t>Trin 0: Fordeling af faglige omkostninger ud på delformål</t>
  </si>
  <si>
    <t>Trin 1: Fordeling af formål 7, Bygningsomkostninger, ud på de 6 øvrige formål</t>
  </si>
  <si>
    <t>Trin 2: Fordeling af formål 6, Generelle fællesomkostninger, ud på de 5 faglige formål</t>
  </si>
  <si>
    <t>Trin 3.1: Fordeling af formål 7, Bygningsomkostninger, ud på delformål</t>
  </si>
  <si>
    <t>Trin 3.2: Fordeling af formål 6, Generelle fællesomkostninger, ud på delformål</t>
  </si>
  <si>
    <t>Trin A: Omkostningsbasen justeres</t>
  </si>
  <si>
    <t>Overheadposteringer på 33.10/43.10 fjernes</t>
  </si>
  <si>
    <t>Lejeindtægter modregnes i huslejeomkostninger</t>
  </si>
  <si>
    <t>Indtægter fra administrative fællesskaber og censorformandsskaber modregnes i institutionens brutto-omkostninger hertil</t>
  </si>
  <si>
    <t>Indtægter fra kantiner og caféer modregnes i institutionens omkostninger hertil</t>
  </si>
  <si>
    <t>På administrative udlæg, der ikke er ført på balancen, kan indtægter modregnes i institutionens omkostninger hertil</t>
  </si>
  <si>
    <t>Alle driftsførte tab som følge af værdireguleringer eller realiserede kurstab fjernes</t>
  </si>
  <si>
    <t>Primær nøgle ÅV evt. fra forskningsstatistikken</t>
  </si>
  <si>
    <t>Inkl. GFO's egne bygningsomkostninger</t>
  </si>
  <si>
    <t>Resultat af fordelinger: Omkostnings-saldi fordelt på delformål</t>
  </si>
  <si>
    <t>Institutioner der bogfører helt eller delvist på delformål kan fordele restsaldo efter metoden</t>
  </si>
  <si>
    <t>Beregning (UFS):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</si>
  <si>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</si>
  <si>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ÅV</t>
  </si>
  <si>
    <t>Lønsum</t>
  </si>
  <si>
    <t>I alt</t>
  </si>
  <si>
    <t>Nøgler</t>
  </si>
  <si>
    <t>Grunddata</t>
  </si>
  <si>
    <t>BYG</t>
  </si>
  <si>
    <t>GFO</t>
  </si>
  <si>
    <t>Drift</t>
  </si>
  <si>
    <t>Faglige</t>
  </si>
  <si>
    <t>BYG+GFO</t>
  </si>
  <si>
    <t>BYG+GFO i pct. af faglige</t>
  </si>
  <si>
    <t>Samlede omkostninger (lønsum)</t>
  </si>
  <si>
    <t>Samlede omkostninger (areal+ÅV)</t>
  </si>
  <si>
    <t>Faktiske udsving</t>
  </si>
  <si>
    <t>I eksemplet ovenfor skal driften udgøre 80% på det ene formål for at give udsving af samme omfang</t>
  </si>
  <si>
    <t>Et bibliotek er tyndt befolket. En fordeling efter lønsum vil underestimere voldsomt.</t>
  </si>
  <si>
    <t>Noget lignende gælder CFU, hvor lageret fylder meget ift. ansatte.</t>
  </si>
  <si>
    <t>Lønsumsnøgle</t>
  </si>
  <si>
    <t>Med lønsum som nøgle vil overhead bliver identisk på alle hovedformål, hvis driften fylder nogenlunde det samme</t>
  </si>
  <si>
    <t>I eksemplet ovenfor skal driften udgøre 80% på det ene formål og 10% på det andet for at give udsving af samme omfang som det faktiske</t>
  </si>
  <si>
    <t>Faktiske overhead i PH-sektor</t>
  </si>
  <si>
    <t>Et bibliotek er stort og tyndt befolket. En fordeling efter lønsum vil underestimere voldsomt.</t>
  </si>
  <si>
    <t>antal rum</t>
  </si>
  <si>
    <t>areal</t>
  </si>
  <si>
    <t>rumstørrelse</t>
  </si>
  <si>
    <t>ansatte</t>
  </si>
  <si>
    <t>STÅ</t>
  </si>
  <si>
    <t>Absalon</t>
  </si>
  <si>
    <t>Bruttoareal</t>
  </si>
  <si>
    <t>Areal til ansatte</t>
  </si>
  <si>
    <t>m2 pr. ÅV</t>
  </si>
  <si>
    <t>Areal til studerende</t>
  </si>
  <si>
    <t>kapacitet</t>
  </si>
  <si>
    <t>Bygningsomkostninger til faglige formål (trin 1)</t>
  </si>
  <si>
    <t>Generelle fællesomkostninger til faglige formål (trin 2)</t>
  </si>
  <si>
    <t>Faglige omkostninger til delformål (trin 0)</t>
  </si>
  <si>
    <t xml:space="preserve">Bygningsomkostninger til delformål (trin 3.1) </t>
  </si>
  <si>
    <t>Generelle fællesomkostninger til delformål (trin 3.2)</t>
  </si>
  <si>
    <t>Tilbageværende saldo divideres med antal teori-STÅ</t>
  </si>
  <si>
    <t>Praktik-STÅ-indtægter og praktikrefusionstaxamtre indregnes i omkostningsbasen</t>
  </si>
  <si>
    <t>Grafisk illustration af delformålsopgørelsen fra bogføring til beregning af enhedsomkostninger</t>
  </si>
  <si>
    <t>Saldi på indtægtskonti og tilskudskonti fjernes</t>
  </si>
  <si>
    <t>Evt. fejl opdaget efter regnskabslukning kan laves som omposteringer</t>
  </si>
  <si>
    <t>Tab ved salg af ejendomme på 22.90 filtreres fra</t>
  </si>
  <si>
    <t>Neutralisering af afskrivninger på donerede anlæg på 20.10 føres tilbage med mindre man bruger dispenstionen og bogfører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</si>
</sst>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color theme="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3505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 indent="1"/>
    </xf>
    <xf numFmtId="0" fontId="1" fillId="2" borderId="7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0" fillId="0" borderId="0" xfId="0" applyAlignment="1">
      <alignment horizontal="left" indent="2"/>
    </xf>
    <xf numFmtId="0" fontId="7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9" fontId="0" fillId="0" borderId="0" xfId="1" applyFont="1"/>
    <xf numFmtId="3" fontId="0" fillId="0" borderId="8" xfId="0" applyNumberFormat="1" applyBorder="1"/>
    <xf numFmtId="3" fontId="0" fillId="0" borderId="0" xfId="0" applyNumberFormat="1" applyBorder="1"/>
    <xf numFmtId="3" fontId="0" fillId="0" borderId="0" xfId="0" applyNumberFormat="1" applyFill="1"/>
    <xf numFmtId="3" fontId="0" fillId="0" borderId="8" xfId="0" applyNumberFormat="1" applyFill="1" applyBorder="1"/>
    <xf numFmtId="3" fontId="10" fillId="0" borderId="0" xfId="0" applyNumberFormat="1" applyFont="1"/>
    <xf numFmtId="3" fontId="0" fillId="4" borderId="0" xfId="0" applyNumberFormat="1" applyFill="1"/>
    <xf numFmtId="3" fontId="9" fillId="4" borderId="0" xfId="0" applyNumberFormat="1" applyFont="1" applyFill="1"/>
    <xf numFmtId="3" fontId="9" fillId="4" borderId="0" xfId="0" applyNumberFormat="1" applyFont="1" applyFill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3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1457403</xdr:colOff>
      <xdr:row>13</xdr:row>
      <xdr:rowOff>31034</xdr:rowOff>
    </xdr:from>
    <xdr:to>
      <xdr:col>8</xdr:col>
      <xdr:colOff>78593</xdr:colOff>
      <xdr:row>13</xdr:row>
      <xdr:rowOff>202924</xdr:rowOff>
    </xdr:to>
    <xdr:sp macro="" textlink="">
      <xdr:nvSpPr>
        <xdr:cNvPr id="58" name="Pil: nedad 57">
          <a:extLst>
            <a:ext uri="{FF2B5EF4-FFF2-40B4-BE49-F238E27FC236}">
              <a16:creationId xmlns:a16="http://schemas.microsoft.com/office/drawing/2014/main" id="{653DB348-4E28-423E-ACE1-680C30AE35B7}"/>
            </a:ext>
          </a:extLst>
        </xdr:cNvPr>
        <xdr:cNvSpPr/>
      </xdr:nvSpPr>
      <xdr:spPr>
        <a:xfrm rot="4841469">
          <a:off x="8625903" y="1015934"/>
          <a:ext cx="171890" cy="44885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7</xdr:col>
      <xdr:colOff>11553</xdr:colOff>
      <xdr:row>13</xdr:row>
      <xdr:rowOff>97641</xdr:rowOff>
    </xdr:from>
    <xdr:to>
      <xdr:col>8</xdr:col>
      <xdr:colOff>134128</xdr:colOff>
      <xdr:row>13</xdr:row>
      <xdr:rowOff>301104</xdr:rowOff>
    </xdr:to>
    <xdr:sp macro="" textlink="">
      <xdr:nvSpPr>
        <xdr:cNvPr id="63" name="Pil: nedad 62">
          <a:extLst>
            <a:ext uri="{FF2B5EF4-FFF2-40B4-BE49-F238E27FC236}">
              <a16:creationId xmlns:a16="http://schemas.microsoft.com/office/drawing/2014/main" id="{AB470561-A900-4E27-92A3-A4177525D921}"/>
            </a:ext>
          </a:extLst>
        </xdr:cNvPr>
        <xdr:cNvSpPr/>
      </xdr:nvSpPr>
      <xdr:spPr>
        <a:xfrm rot="3942008">
          <a:off x="10115234" y="2547910"/>
          <a:ext cx="203463" cy="1589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7</xdr:col>
      <xdr:colOff>909025</xdr:colOff>
      <xdr:row>13</xdr:row>
      <xdr:rowOff>136615</xdr:rowOff>
    </xdr:from>
    <xdr:to>
      <xdr:col>8</xdr:col>
      <xdr:colOff>314107</xdr:colOff>
      <xdr:row>13</xdr:row>
      <xdr:rowOff>324412</xdr:rowOff>
    </xdr:to>
    <xdr:sp macro="" textlink="">
      <xdr:nvSpPr>
        <xdr:cNvPr id="64" name="Pil: nedad 63">
          <a:extLst>
            <a:ext uri="{FF2B5EF4-FFF2-40B4-BE49-F238E27FC236}">
              <a16:creationId xmlns:a16="http://schemas.microsoft.com/office/drawing/2014/main" id="{E425AEA6-DD6B-413B-B2D6-5138C96BBC3D}"/>
            </a:ext>
          </a:extLst>
        </xdr:cNvPr>
        <xdr:cNvSpPr/>
      </xdr:nvSpPr>
      <xdr:spPr>
        <a:xfrm rot="2771481">
          <a:off x="10661792" y="2937798"/>
          <a:ext cx="187797" cy="8719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1295400</xdr:colOff>
      <xdr:row>4</xdr:row>
      <xdr:rowOff>171450</xdr:rowOff>
    </xdr:from>
    <xdr:to>
      <xdr:col>5</xdr:col>
      <xdr:colOff>161925</xdr:colOff>
      <xdr:row>5</xdr:row>
      <xdr:rowOff>647700</xdr:rowOff>
    </xdr:to>
    <xdr:sp macro="" textlink="">
      <xdr:nvSpPr>
        <xdr:cNvPr id="45" name="Pil: nedad 44">
          <a:extLst>
            <a:ext uri="{FF2B5EF4-FFF2-40B4-BE49-F238E27FC236}">
              <a16:creationId xmlns:a16="http://schemas.microsoft.com/office/drawing/2014/main" id="{EB6E1162-CBC6-4E73-B772-7C6D73ACC1C3}"/>
            </a:ext>
          </a:extLst>
        </xdr:cNvPr>
        <xdr:cNvSpPr/>
      </xdr:nvSpPr>
      <xdr:spPr>
        <a:xfrm>
          <a:off x="6305550" y="552450"/>
          <a:ext cx="333375" cy="714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723900</xdr:colOff>
      <xdr:row>5</xdr:row>
      <xdr:rowOff>342900</xdr:rowOff>
    </xdr:to>
    <xdr:sp macro="" textlink="">
      <xdr:nvSpPr>
        <xdr:cNvPr id="47" name="Pil: nedad 46">
          <a:extLst>
            <a:ext uri="{FF2B5EF4-FFF2-40B4-BE49-F238E27FC236}">
              <a16:creationId xmlns:a16="http://schemas.microsoft.com/office/drawing/2014/main" id="{642EE3DA-3B08-41CE-BD7A-1B9B4478E7A8}"/>
            </a:ext>
          </a:extLst>
        </xdr:cNvPr>
        <xdr:cNvSpPr/>
      </xdr:nvSpPr>
      <xdr:spPr>
        <a:xfrm rot="18247053">
          <a:off x="6677025" y="438150"/>
          <a:ext cx="333375" cy="714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800100</xdr:colOff>
      <xdr:row>5</xdr:row>
      <xdr:rowOff>9526</xdr:rowOff>
    </xdr:from>
    <xdr:to>
      <xdr:col>5</xdr:col>
      <xdr:colOff>47625</xdr:colOff>
      <xdr:row>5</xdr:row>
      <xdr:rowOff>342901</xdr:rowOff>
    </xdr:to>
    <xdr:sp macro="" textlink="">
      <xdr:nvSpPr>
        <xdr:cNvPr id="48" name="Pil: nedad 47">
          <a:extLst>
            <a:ext uri="{FF2B5EF4-FFF2-40B4-BE49-F238E27FC236}">
              <a16:creationId xmlns:a16="http://schemas.microsoft.com/office/drawing/2014/main" id="{A3E9CC58-5D97-4692-8F52-292CE0817C06}"/>
            </a:ext>
          </a:extLst>
        </xdr:cNvPr>
        <xdr:cNvSpPr/>
      </xdr:nvSpPr>
      <xdr:spPr>
        <a:xfrm rot="3314297">
          <a:off x="6000750" y="438151"/>
          <a:ext cx="333375" cy="714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9525</xdr:colOff>
      <xdr:row>4</xdr:row>
      <xdr:rowOff>0</xdr:rowOff>
    </xdr:from>
    <xdr:to>
      <xdr:col>9</xdr:col>
      <xdr:colOff>28575</xdr:colOff>
      <xdr:row>5</xdr:row>
      <xdr:rowOff>19050</xdr:rowOff>
    </xdr:to>
    <xdr:sp macro="" textlink="">
      <xdr:nvSpPr>
        <xdr:cNvPr id="52" name="Rektangel 51">
          <a:extLst>
            <a:ext uri="{FF2B5EF4-FFF2-40B4-BE49-F238E27FC236}">
              <a16:creationId xmlns:a16="http://schemas.microsoft.com/office/drawing/2014/main" id="{A57550D8-F087-422F-80F8-A9D043D2754C}"/>
            </a:ext>
          </a:extLst>
        </xdr:cNvPr>
        <xdr:cNvSpPr/>
      </xdr:nvSpPr>
      <xdr:spPr>
        <a:xfrm>
          <a:off x="619125" y="381000"/>
          <a:ext cx="11753850" cy="2571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a-DK" sz="1400" b="1">
              <a:solidFill>
                <a:schemeClr val="bg2"/>
              </a:solidFill>
            </a:rPr>
            <a:t>Omkostninger</a:t>
          </a:r>
          <a:endParaRPr lang="da-DK" sz="1100"/>
        </a:p>
      </xdr:txBody>
    </xdr:sp>
    <xdr:clientData/>
  </xdr:twoCellAnchor>
  <xdr:twoCellAnchor>
    <xdr:from>
      <xdr:col>8</xdr:col>
      <xdr:colOff>0</xdr:colOff>
      <xdr:row>10</xdr:row>
      <xdr:rowOff>285750</xdr:rowOff>
    </xdr:from>
    <xdr:to>
      <xdr:col>9</xdr:col>
      <xdr:colOff>9525</xdr:colOff>
      <xdr:row>13</xdr:row>
      <xdr:rowOff>19050</xdr:rowOff>
    </xdr:to>
    <xdr:sp macro="" textlink="">
      <xdr:nvSpPr>
        <xdr:cNvPr id="67" name="Rektangel 66">
          <a:extLst>
            <a:ext uri="{FF2B5EF4-FFF2-40B4-BE49-F238E27FC236}">
              <a16:creationId xmlns:a16="http://schemas.microsoft.com/office/drawing/2014/main" id="{CC2C875A-20F8-4881-BB5D-73A7B1954A95}"/>
            </a:ext>
          </a:extLst>
        </xdr:cNvPr>
        <xdr:cNvSpPr/>
      </xdr:nvSpPr>
      <xdr:spPr>
        <a:xfrm>
          <a:off x="10877550" y="2752725"/>
          <a:ext cx="1476375" cy="4095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a-DK" sz="1100" b="1" i="0" u="none" strike="noStrike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Formål</a:t>
          </a:r>
          <a:r>
            <a:rPr lang="da-DK" sz="1100" b="1" i="0" u="none" strike="noStrike" baseline="0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8</a:t>
          </a:r>
        </a:p>
        <a:p>
          <a:pPr algn="ctr"/>
          <a:r>
            <a:rPr lang="da-DK" sz="1100" b="1" i="0" u="none" strike="noStrike" baseline="0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Fordelingsformål</a:t>
          </a:r>
          <a:endParaRPr lang="da-DK" sz="1100" b="1" i="0" u="none" strike="noStrike">
            <a:solidFill>
              <a:schemeClr val="bg2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a-DK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/>
        </a:p>
      </xdr:txBody>
    </xdr:sp>
    <xdr:clientData/>
  </xdr:twoCellAnchor>
  <xdr:twoCellAnchor>
    <xdr:from>
      <xdr:col>4</xdr:col>
      <xdr:colOff>90368</xdr:colOff>
      <xdr:row>51</xdr:row>
      <xdr:rowOff>91118</xdr:rowOff>
    </xdr:from>
    <xdr:to>
      <xdr:col>7</xdr:col>
      <xdr:colOff>51280</xdr:colOff>
      <xdr:row>52</xdr:row>
      <xdr:rowOff>94579</xdr:rowOff>
    </xdr:to>
    <xdr:sp macro="" textlink="">
      <xdr:nvSpPr>
        <xdr:cNvPr id="75" name="Pil: nedad 74">
          <a:extLst>
            <a:ext uri="{FF2B5EF4-FFF2-40B4-BE49-F238E27FC236}">
              <a16:creationId xmlns:a16="http://schemas.microsoft.com/office/drawing/2014/main" id="{F9B0D64F-889F-46E9-9065-DF488467FB93}"/>
            </a:ext>
          </a:extLst>
        </xdr:cNvPr>
        <xdr:cNvSpPr/>
      </xdr:nvSpPr>
      <xdr:spPr>
        <a:xfrm rot="4841469">
          <a:off x="7582413" y="4044313"/>
          <a:ext cx="186341" cy="462435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1253896</xdr:colOff>
      <xdr:row>51</xdr:row>
      <xdr:rowOff>140488</xdr:rowOff>
    </xdr:from>
    <xdr:to>
      <xdr:col>7</xdr:col>
      <xdr:colOff>100876</xdr:colOff>
      <xdr:row>52</xdr:row>
      <xdr:rowOff>149996</xdr:rowOff>
    </xdr:to>
    <xdr:sp macro="" textlink="">
      <xdr:nvSpPr>
        <xdr:cNvPr id="76" name="Pil: nedad 75">
          <a:extLst>
            <a:ext uri="{FF2B5EF4-FFF2-40B4-BE49-F238E27FC236}">
              <a16:creationId xmlns:a16="http://schemas.microsoft.com/office/drawing/2014/main" id="{46468682-0DC0-4185-989C-F71133FC6765}"/>
            </a:ext>
          </a:extLst>
        </xdr:cNvPr>
        <xdr:cNvSpPr/>
      </xdr:nvSpPr>
      <xdr:spPr>
        <a:xfrm rot="4311555">
          <a:off x="8963192" y="7960752"/>
          <a:ext cx="192388" cy="19559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1018345</xdr:colOff>
      <xdr:row>52</xdr:row>
      <xdr:rowOff>12598</xdr:rowOff>
    </xdr:from>
    <xdr:to>
      <xdr:col>7</xdr:col>
      <xdr:colOff>300103</xdr:colOff>
      <xdr:row>53</xdr:row>
      <xdr:rowOff>43644</xdr:rowOff>
    </xdr:to>
    <xdr:sp macro="" textlink="">
      <xdr:nvSpPr>
        <xdr:cNvPr id="77" name="Pil: nedad 76">
          <a:extLst>
            <a:ext uri="{FF2B5EF4-FFF2-40B4-BE49-F238E27FC236}">
              <a16:creationId xmlns:a16="http://schemas.microsoft.com/office/drawing/2014/main" id="{4770B962-84F1-40FC-A9E3-4AB98E0FB812}"/>
            </a:ext>
          </a:extLst>
        </xdr:cNvPr>
        <xdr:cNvSpPr/>
      </xdr:nvSpPr>
      <xdr:spPr>
        <a:xfrm rot="2771481">
          <a:off x="9711501" y="8586362"/>
          <a:ext cx="213926" cy="8362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1554479</xdr:colOff>
      <xdr:row>49</xdr:row>
      <xdr:rowOff>22860</xdr:rowOff>
    </xdr:from>
    <xdr:to>
      <xdr:col>8</xdr:col>
      <xdr:colOff>27304</xdr:colOff>
      <xdr:row>51</xdr:row>
      <xdr:rowOff>137160</xdr:rowOff>
    </xdr:to>
    <xdr:sp macro="" textlink="">
      <xdr:nvSpPr>
        <xdr:cNvPr id="78" name="Rektangel 77">
          <a:extLst>
            <a:ext uri="{FF2B5EF4-FFF2-40B4-BE49-F238E27FC236}">
              <a16:creationId xmlns:a16="http://schemas.microsoft.com/office/drawing/2014/main" id="{ED643B62-8E8C-44C4-856F-A1DEE6A53ABD}"/>
            </a:ext>
          </a:extLst>
        </xdr:cNvPr>
        <xdr:cNvSpPr/>
      </xdr:nvSpPr>
      <xdr:spPr>
        <a:xfrm>
          <a:off x="9936479" y="7772400"/>
          <a:ext cx="1581785" cy="5105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a-DK" sz="1100" b="1" i="0" u="none" strike="noStrike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Formål</a:t>
          </a:r>
          <a:r>
            <a:rPr lang="da-DK" sz="1100" b="1" i="0" u="none" strike="noStrike" baseline="0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7</a:t>
          </a:r>
        </a:p>
        <a:p>
          <a:pPr algn="l"/>
          <a:r>
            <a:rPr lang="da-DK" sz="1100" b="1" i="0" u="none" strike="noStrike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Bygningsomkostninger</a:t>
          </a:r>
          <a:r>
            <a:rPr lang="da-DK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/>
        </a:p>
      </xdr:txBody>
    </xdr:sp>
    <xdr:clientData/>
  </xdr:twoCellAnchor>
  <xdr:twoCellAnchor>
    <xdr:from>
      <xdr:col>3</xdr:col>
      <xdr:colOff>199588</xdr:colOff>
      <xdr:row>63</xdr:row>
      <xdr:rowOff>78418</xdr:rowOff>
    </xdr:from>
    <xdr:to>
      <xdr:col>6</xdr:col>
      <xdr:colOff>160500</xdr:colOff>
      <xdr:row>64</xdr:row>
      <xdr:rowOff>83149</xdr:rowOff>
    </xdr:to>
    <xdr:sp macro="" textlink="">
      <xdr:nvSpPr>
        <xdr:cNvPr id="14" name="Pil: nedad 13">
          <a:extLst>
            <a:ext uri="{FF2B5EF4-FFF2-40B4-BE49-F238E27FC236}">
              <a16:creationId xmlns:a16="http://schemas.microsoft.com/office/drawing/2014/main" id="{55C37056-975A-4C1B-91FC-1F25E95787B7}"/>
            </a:ext>
          </a:extLst>
        </xdr:cNvPr>
        <xdr:cNvSpPr/>
      </xdr:nvSpPr>
      <xdr:spPr>
        <a:xfrm rot="4841469">
          <a:off x="6136518" y="6402068"/>
          <a:ext cx="187611" cy="462435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4</xdr:col>
      <xdr:colOff>1360521</xdr:colOff>
      <xdr:row>63</xdr:row>
      <xdr:rowOff>125864</xdr:rowOff>
    </xdr:from>
    <xdr:to>
      <xdr:col>6</xdr:col>
      <xdr:colOff>214097</xdr:colOff>
      <xdr:row>64</xdr:row>
      <xdr:rowOff>141370</xdr:rowOff>
    </xdr:to>
    <xdr:sp macro="" textlink="">
      <xdr:nvSpPr>
        <xdr:cNvPr id="15" name="Pil: nedad 14">
          <a:extLst>
            <a:ext uri="{FF2B5EF4-FFF2-40B4-BE49-F238E27FC236}">
              <a16:creationId xmlns:a16="http://schemas.microsoft.com/office/drawing/2014/main" id="{46A82B86-C3EB-4515-B3FC-C853180536D0}"/>
            </a:ext>
          </a:extLst>
        </xdr:cNvPr>
        <xdr:cNvSpPr/>
      </xdr:nvSpPr>
      <xdr:spPr>
        <a:xfrm rot="4311555">
          <a:off x="7515636" y="10437569"/>
          <a:ext cx="198386" cy="196253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1128422</xdr:colOff>
      <xdr:row>63</xdr:row>
      <xdr:rowOff>179382</xdr:rowOff>
    </xdr:from>
    <xdr:to>
      <xdr:col>6</xdr:col>
      <xdr:colOff>411450</xdr:colOff>
      <xdr:row>65</xdr:row>
      <xdr:rowOff>31151</xdr:rowOff>
    </xdr:to>
    <xdr:sp macro="" textlink="">
      <xdr:nvSpPr>
        <xdr:cNvPr id="16" name="Pil: nedad 15">
          <a:extLst>
            <a:ext uri="{FF2B5EF4-FFF2-40B4-BE49-F238E27FC236}">
              <a16:creationId xmlns:a16="http://schemas.microsoft.com/office/drawing/2014/main" id="{AF6093F2-BB13-4E43-9413-4036FFEF8B19}"/>
            </a:ext>
          </a:extLst>
        </xdr:cNvPr>
        <xdr:cNvSpPr/>
      </xdr:nvSpPr>
      <xdr:spPr>
        <a:xfrm rot="2771481">
          <a:off x="8265931" y="11063173"/>
          <a:ext cx="217529" cy="8375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22146</xdr:colOff>
      <xdr:row>61</xdr:row>
      <xdr:rowOff>15240</xdr:rowOff>
    </xdr:from>
    <xdr:to>
      <xdr:col>7</xdr:col>
      <xdr:colOff>17780</xdr:colOff>
      <xdr:row>64</xdr:row>
      <xdr:rowOff>83820</xdr:rowOff>
    </xdr:to>
    <xdr:sp macro="" textlink="">
      <xdr:nvSpPr>
        <xdr:cNvPr id="17" name="Rektangel 16">
          <a:extLst>
            <a:ext uri="{FF2B5EF4-FFF2-40B4-BE49-F238E27FC236}">
              <a16:creationId xmlns:a16="http://schemas.microsoft.com/office/drawing/2014/main" id="{D6BF8A50-A0B6-48F4-8C68-2D7852AC63B6}"/>
            </a:ext>
          </a:extLst>
        </xdr:cNvPr>
        <xdr:cNvSpPr/>
      </xdr:nvSpPr>
      <xdr:spPr>
        <a:xfrm>
          <a:off x="8404146" y="8161020"/>
          <a:ext cx="1550114" cy="6477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a-DK" sz="1100" b="1" i="0" u="none" strike="noStrike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Formål</a:t>
          </a:r>
          <a:r>
            <a:rPr lang="da-DK" sz="1100" b="1" i="0" u="none" strike="noStrike" baseline="0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6</a:t>
          </a:r>
        </a:p>
        <a:p>
          <a:pPr algn="ctr"/>
          <a:r>
            <a:rPr lang="da-DK" sz="1100" b="1" i="0" u="none" strike="noStrike"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Generelle fællesomkostninger</a:t>
          </a:r>
          <a:r>
            <a:rPr lang="da-DK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B56C-5708-4FD4-AA4C-F4C99CB60131}">
  <sheetPr>
    <pageSetUpPr fitToPage="1"/>
  </sheetPr>
  <dimension ref="A1:J103"/>
  <sheetViews>
    <sheetView showGridLines="0" tabSelected="1" topLeftCell="A13" zoomScale="87" zoomScaleNormal="87" workbookViewId="0">
      <selection activeCell="B34" sqref="B34"/>
    </sheetView>
  </sheetViews>
  <sheetFormatPr defaultRowHeight="15" x14ac:dyDescent="0.25"/>
  <cols>
    <col min="2" max="9" width="22.28515625" customWidth="1"/>
    <col min="10" max="10" width="9.85546875" customWidth="1"/>
  </cols>
  <sheetData>
    <row r="1" spans="2:9" ht="28.5" x14ac:dyDescent="0.45">
      <c r="B1" s="10" t="s">
        <v>85</v>
      </c>
    </row>
    <row r="2" spans="2:9" ht="28.5" x14ac:dyDescent="0.45">
      <c r="B2" s="10"/>
    </row>
    <row r="3" spans="2:9" ht="23.25" x14ac:dyDescent="0.35">
      <c r="B3" s="6" t="s">
        <v>21</v>
      </c>
      <c r="C3" s="7"/>
      <c r="D3" s="7"/>
      <c r="E3" s="7"/>
    </row>
    <row r="4" spans="2:9" ht="6.75" customHeight="1" x14ac:dyDescent="0.25"/>
    <row r="5" spans="2:9" ht="26.25" customHeight="1" x14ac:dyDescent="0.3">
      <c r="B5" s="37"/>
      <c r="C5" s="38"/>
      <c r="D5" s="38"/>
      <c r="E5" s="38"/>
      <c r="F5" s="38"/>
      <c r="G5" s="38"/>
      <c r="H5" s="39"/>
    </row>
    <row r="6" spans="2:9" ht="58.5" customHeight="1" x14ac:dyDescent="0.25"/>
    <row r="7" spans="2:9" x14ac:dyDescent="0.25">
      <c r="B7" s="1" t="s">
        <v>0</v>
      </c>
      <c r="C7" s="1" t="s">
        <v>2</v>
      </c>
      <c r="D7" s="1" t="s">
        <v>4</v>
      </c>
      <c r="E7" s="1" t="s">
        <v>6</v>
      </c>
      <c r="F7" s="1" t="s">
        <v>8</v>
      </c>
      <c r="G7" s="1" t="s">
        <v>10</v>
      </c>
      <c r="H7" s="1" t="s">
        <v>12</v>
      </c>
      <c r="I7" s="1" t="s">
        <v>14</v>
      </c>
    </row>
    <row r="8" spans="2:9" ht="34.5" customHeight="1" x14ac:dyDescent="0.25">
      <c r="B8" s="2" t="s">
        <v>1</v>
      </c>
      <c r="C8" s="2" t="s">
        <v>3</v>
      </c>
      <c r="D8" s="2" t="s">
        <v>5</v>
      </c>
      <c r="E8" s="2" t="s">
        <v>7</v>
      </c>
      <c r="F8" s="2" t="s">
        <v>9</v>
      </c>
      <c r="G8" s="2" t="s">
        <v>11</v>
      </c>
      <c r="H8" s="2" t="s">
        <v>13</v>
      </c>
      <c r="I8" s="2" t="s">
        <v>15</v>
      </c>
    </row>
    <row r="11" spans="2:9" ht="23.25" x14ac:dyDescent="0.35">
      <c r="B11" s="8" t="s">
        <v>22</v>
      </c>
    </row>
    <row r="12" spans="2:9" x14ac:dyDescent="0.25">
      <c r="I12" s="1" t="s">
        <v>14</v>
      </c>
    </row>
    <row r="13" spans="2:9" ht="21.75" customHeight="1" x14ac:dyDescent="0.25">
      <c r="I13" s="2" t="s">
        <v>15</v>
      </c>
    </row>
    <row r="14" spans="2:9" ht="58.5" customHeight="1" x14ac:dyDescent="0.25"/>
    <row r="15" spans="2:9" x14ac:dyDescent="0.25">
      <c r="B15" s="1" t="s">
        <v>0</v>
      </c>
      <c r="C15" s="1" t="s">
        <v>2</v>
      </c>
      <c r="D15" s="1" t="s">
        <v>4</v>
      </c>
      <c r="E15" s="1" t="s">
        <v>6</v>
      </c>
      <c r="F15" s="1" t="s">
        <v>8</v>
      </c>
      <c r="G15" s="1" t="s">
        <v>10</v>
      </c>
      <c r="H15" s="1" t="s">
        <v>12</v>
      </c>
    </row>
    <row r="16" spans="2:9" ht="30" x14ac:dyDescent="0.25">
      <c r="B16" s="2" t="s">
        <v>1</v>
      </c>
      <c r="C16" s="2" t="s">
        <v>3</v>
      </c>
      <c r="D16" s="2" t="s">
        <v>5</v>
      </c>
      <c r="E16" s="2" t="s">
        <v>7</v>
      </c>
      <c r="F16" s="2" t="s">
        <v>9</v>
      </c>
      <c r="G16" s="2" t="s">
        <v>11</v>
      </c>
      <c r="H16" s="2" t="s">
        <v>13</v>
      </c>
    </row>
    <row r="19" spans="1:10" ht="21.6" customHeight="1" x14ac:dyDescent="0.25">
      <c r="A19" s="34"/>
      <c r="B19" s="35"/>
      <c r="C19" s="35"/>
      <c r="D19" s="35"/>
      <c r="E19" s="40" t="s">
        <v>16</v>
      </c>
      <c r="F19" s="40"/>
      <c r="G19" s="35"/>
      <c r="H19" s="35"/>
      <c r="I19" s="35"/>
      <c r="J19" s="36"/>
    </row>
    <row r="21" spans="1:10" ht="23.25" x14ac:dyDescent="0.35">
      <c r="B21" s="6" t="s">
        <v>32</v>
      </c>
    </row>
    <row r="22" spans="1:10" x14ac:dyDescent="0.25">
      <c r="B22" t="s">
        <v>86</v>
      </c>
    </row>
    <row r="23" spans="1:10" x14ac:dyDescent="0.25">
      <c r="B23" t="s">
        <v>33</v>
      </c>
    </row>
    <row r="25" spans="1:10" x14ac:dyDescent="0.25">
      <c r="B25" t="s">
        <v>87</v>
      </c>
    </row>
    <row r="27" spans="1:10" x14ac:dyDescent="0.25">
      <c r="B27" t="s">
        <v>89</v>
      </c>
    </row>
    <row r="28" spans="1:10" x14ac:dyDescent="0.25">
      <c r="B28" t="s">
        <v>88</v>
      </c>
    </row>
    <row r="29" spans="1:10" x14ac:dyDescent="0.25">
      <c r="B29" t="s">
        <v>38</v>
      </c>
    </row>
    <row r="31" spans="1:10" x14ac:dyDescent="0.25">
      <c r="B31" t="s">
        <v>34</v>
      </c>
    </row>
    <row r="32" spans="1:10" x14ac:dyDescent="0.25">
      <c r="B32" t="s">
        <v>35</v>
      </c>
    </row>
    <row r="33" spans="2:6" x14ac:dyDescent="0.25">
      <c r="B33" t="s">
        <v>36</v>
      </c>
    </row>
    <row r="34" spans="2:6" x14ac:dyDescent="0.25">
      <c r="B34" t="s">
        <v>37</v>
      </c>
    </row>
    <row r="40" spans="2:6" ht="23.25" x14ac:dyDescent="0.35">
      <c r="B40" s="6" t="s">
        <v>27</v>
      </c>
    </row>
    <row r="41" spans="2:6" x14ac:dyDescent="0.25">
      <c r="B41" t="s">
        <v>42</v>
      </c>
    </row>
    <row r="43" spans="2:6" x14ac:dyDescent="0.25">
      <c r="B43" s="1" t="s">
        <v>0</v>
      </c>
      <c r="C43" s="1" t="s">
        <v>2</v>
      </c>
      <c r="D43" s="1" t="s">
        <v>4</v>
      </c>
      <c r="E43" s="1" t="s">
        <v>6</v>
      </c>
      <c r="F43" s="1" t="s">
        <v>8</v>
      </c>
    </row>
    <row r="44" spans="2:6" x14ac:dyDescent="0.25">
      <c r="B44" s="4" t="s">
        <v>1</v>
      </c>
      <c r="C44" s="4" t="s">
        <v>3</v>
      </c>
      <c r="D44" s="4" t="s">
        <v>5</v>
      </c>
      <c r="E44" s="4" t="s">
        <v>7</v>
      </c>
      <c r="F44" s="4" t="s">
        <v>9</v>
      </c>
    </row>
    <row r="45" spans="2:6" ht="90" x14ac:dyDescent="0.25">
      <c r="B45" s="5" t="s">
        <v>25</v>
      </c>
      <c r="C45" s="5" t="s">
        <v>39</v>
      </c>
      <c r="D45" s="5" t="s">
        <v>23</v>
      </c>
      <c r="E45" s="5" t="s">
        <v>23</v>
      </c>
      <c r="F45" s="5" t="s">
        <v>23</v>
      </c>
    </row>
    <row r="49" spans="2:9" ht="23.25" x14ac:dyDescent="0.35">
      <c r="B49" s="8" t="s">
        <v>28</v>
      </c>
    </row>
    <row r="50" spans="2:9" ht="17.25" x14ac:dyDescent="0.25">
      <c r="I50" s="3" t="s">
        <v>17</v>
      </c>
    </row>
    <row r="51" spans="2:9" x14ac:dyDescent="0.25">
      <c r="I51" s="3" t="s">
        <v>18</v>
      </c>
    </row>
    <row r="52" spans="2:9" x14ac:dyDescent="0.25">
      <c r="I52" s="3" t="s">
        <v>19</v>
      </c>
    </row>
    <row r="56" spans="2:9" x14ac:dyDescent="0.25">
      <c r="B56" s="1" t="s">
        <v>0</v>
      </c>
      <c r="C56" s="1" t="s">
        <v>2</v>
      </c>
      <c r="D56" s="1" t="s">
        <v>4</v>
      </c>
      <c r="E56" s="1" t="s">
        <v>6</v>
      </c>
      <c r="F56" s="1" t="s">
        <v>8</v>
      </c>
      <c r="G56" s="1" t="s">
        <v>10</v>
      </c>
    </row>
    <row r="57" spans="2:9" ht="30" x14ac:dyDescent="0.25">
      <c r="B57" s="2" t="s">
        <v>1</v>
      </c>
      <c r="C57" s="2" t="s">
        <v>3</v>
      </c>
      <c r="D57" s="2" t="s">
        <v>5</v>
      </c>
      <c r="E57" s="2" t="s">
        <v>7</v>
      </c>
      <c r="F57" s="2" t="s">
        <v>9</v>
      </c>
      <c r="G57" s="2" t="s">
        <v>11</v>
      </c>
    </row>
    <row r="61" spans="2:9" ht="23.25" x14ac:dyDescent="0.35">
      <c r="B61" s="8" t="s">
        <v>29</v>
      </c>
    </row>
    <row r="62" spans="2:9" x14ac:dyDescent="0.25">
      <c r="B62" t="s">
        <v>40</v>
      </c>
      <c r="H62" s="3" t="s">
        <v>20</v>
      </c>
    </row>
    <row r="68" spans="2:9" x14ac:dyDescent="0.25">
      <c r="B68" s="1" t="s">
        <v>0</v>
      </c>
      <c r="C68" s="1" t="s">
        <v>2</v>
      </c>
      <c r="D68" s="1" t="s">
        <v>4</v>
      </c>
      <c r="E68" s="1" t="s">
        <v>6</v>
      </c>
      <c r="F68" s="1" t="s">
        <v>8</v>
      </c>
    </row>
    <row r="69" spans="2:9" x14ac:dyDescent="0.25">
      <c r="B69" s="2" t="s">
        <v>1</v>
      </c>
      <c r="C69" s="2" t="s">
        <v>3</v>
      </c>
      <c r="D69" s="2" t="s">
        <v>5</v>
      </c>
      <c r="E69" s="2" t="s">
        <v>7</v>
      </c>
      <c r="F69" s="2" t="s">
        <v>9</v>
      </c>
    </row>
    <row r="73" spans="2:9" ht="23.25" x14ac:dyDescent="0.35">
      <c r="B73" s="8" t="s">
        <v>30</v>
      </c>
    </row>
    <row r="75" spans="2:9" x14ac:dyDescent="0.25">
      <c r="B75" s="1" t="s">
        <v>0</v>
      </c>
      <c r="C75" s="1" t="s">
        <v>2</v>
      </c>
      <c r="D75" s="1" t="s">
        <v>4</v>
      </c>
      <c r="E75" s="1" t="s">
        <v>6</v>
      </c>
      <c r="F75" s="1" t="s">
        <v>8</v>
      </c>
    </row>
    <row r="76" spans="2:9" x14ac:dyDescent="0.25">
      <c r="B76" s="2" t="s">
        <v>1</v>
      </c>
      <c r="C76" s="2" t="s">
        <v>3</v>
      </c>
      <c r="D76" s="2" t="s">
        <v>5</v>
      </c>
      <c r="E76" s="2" t="s">
        <v>7</v>
      </c>
      <c r="F76" s="2" t="s">
        <v>9</v>
      </c>
    </row>
    <row r="77" spans="2:9" ht="60" x14ac:dyDescent="0.25">
      <c r="B77" s="5" t="s">
        <v>26</v>
      </c>
      <c r="C77" s="5" t="s">
        <v>39</v>
      </c>
      <c r="D77" s="5" t="s">
        <v>23</v>
      </c>
      <c r="E77" s="5" t="s">
        <v>23</v>
      </c>
      <c r="F77" s="5" t="s">
        <v>23</v>
      </c>
    </row>
    <row r="80" spans="2:9" x14ac:dyDescent="0.25">
      <c r="I80" s="3"/>
    </row>
    <row r="81" spans="2:6" ht="23.25" x14ac:dyDescent="0.35">
      <c r="B81" s="8" t="s">
        <v>31</v>
      </c>
    </row>
    <row r="83" spans="2:6" x14ac:dyDescent="0.25">
      <c r="B83" s="1" t="s">
        <v>0</v>
      </c>
      <c r="C83" s="1" t="s">
        <v>2</v>
      </c>
      <c r="D83" s="1" t="s">
        <v>4</v>
      </c>
      <c r="E83" s="1" t="s">
        <v>6</v>
      </c>
      <c r="F83" s="1" t="s">
        <v>8</v>
      </c>
    </row>
    <row r="84" spans="2:6" x14ac:dyDescent="0.25">
      <c r="B84" s="4" t="s">
        <v>1</v>
      </c>
      <c r="C84" s="4" t="s">
        <v>3</v>
      </c>
      <c r="D84" s="4" t="s">
        <v>5</v>
      </c>
      <c r="E84" s="4" t="s">
        <v>7</v>
      </c>
      <c r="F84" s="4" t="s">
        <v>9</v>
      </c>
    </row>
    <row r="85" spans="2:6" ht="60" x14ac:dyDescent="0.25">
      <c r="B85" s="5" t="s">
        <v>24</v>
      </c>
      <c r="C85" s="5" t="s">
        <v>39</v>
      </c>
      <c r="D85" s="5" t="s">
        <v>20</v>
      </c>
      <c r="E85" s="5" t="s">
        <v>20</v>
      </c>
      <c r="F85" s="5" t="s">
        <v>20</v>
      </c>
    </row>
    <row r="89" spans="2:6" ht="23.25" x14ac:dyDescent="0.35">
      <c r="B89" s="8" t="s">
        <v>41</v>
      </c>
    </row>
    <row r="90" spans="2:6" x14ac:dyDescent="0.25">
      <c r="B90" t="s">
        <v>80</v>
      </c>
    </row>
    <row r="91" spans="2:6" x14ac:dyDescent="0.25">
      <c r="B91" t="s">
        <v>78</v>
      </c>
    </row>
    <row r="92" spans="2:6" x14ac:dyDescent="0.25">
      <c r="B92" t="s">
        <v>79</v>
      </c>
    </row>
    <row r="93" spans="2:6" x14ac:dyDescent="0.25">
      <c r="B93" t="s">
        <v>81</v>
      </c>
    </row>
    <row r="94" spans="2:6" x14ac:dyDescent="0.25">
      <c r="B94" t="s">
        <v>82</v>
      </c>
    </row>
    <row r="98" spans="2:2" ht="23.25" x14ac:dyDescent="0.35">
      <c r="B98" s="8" t="s">
        <v>43</v>
      </c>
    </row>
    <row r="99" spans="2:2" x14ac:dyDescent="0.25">
      <c r="B99" t="s">
        <v>84</v>
      </c>
    </row>
    <row r="100" spans="2:2" x14ac:dyDescent="0.25">
      <c r="B100" t="s">
        <v>83</v>
      </c>
    </row>
    <row r="101" spans="2:2" x14ac:dyDescent="0.25">
      <c r="B101" s="9"/>
    </row>
    <row r="102" spans="2:2" x14ac:dyDescent="0.25">
      <c r="B102" s="9"/>
    </row>
    <row r="103" spans="2:2" x14ac:dyDescent="0.25">
      <c r="B103" s="9"/>
    </row>
  </sheetData>
  <mergeCells count="2">
    <mergeCell ref="B5:H5"/>
    <mergeCell ref="E19:F19"/>
  </mergeCells>
  <pageMargins left="0.23622047244094491" right="0.23622047244094491" top="0.35433070866141736" bottom="0.35433070866141736" header="0.31496062992125984" footer="0.31496062992125984"/>
  <pageSetup paperSize="8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009F-5AC6-476D-A169-753342B3DE1C}">
  <dimension ref="A1:G35"/>
  <sheetViews>
    <sheetView workbookViewId="0">
      <selection activeCell="B4" sqref="B4"/>
    </sheetView>
  </sheetViews>
  <sheetFormatPr defaultColWidth="9.140625" defaultRowHeight="15" x14ac:dyDescent="0.25"/>
  <cols>
    <col min="1" max="1" width="22.85546875" style="11" bestFit="1" customWidth="1"/>
    <col min="2" max="4" width="12.7109375" style="11" customWidth="1"/>
    <col min="5" max="5" width="11.140625" style="11" customWidth="1"/>
    <col min="6" max="8" width="11.140625" style="11" bestFit="1" customWidth="1"/>
    <col min="9" max="16384" width="9.140625" style="11"/>
  </cols>
  <sheetData>
    <row r="1" spans="1:7" x14ac:dyDescent="0.25">
      <c r="F1" s="12"/>
    </row>
    <row r="2" spans="1:7" x14ac:dyDescent="0.25">
      <c r="A2" s="20"/>
      <c r="B2" s="21" t="s">
        <v>0</v>
      </c>
      <c r="C2" s="21" t="s">
        <v>2</v>
      </c>
      <c r="D2" s="21" t="s">
        <v>47</v>
      </c>
      <c r="E2" s="12"/>
      <c r="F2" s="12"/>
      <c r="G2" s="12"/>
    </row>
    <row r="3" spans="1:7" x14ac:dyDescent="0.25">
      <c r="A3" s="15" t="s">
        <v>52</v>
      </c>
      <c r="B3" s="15">
        <f>0.1*B4</f>
        <v>10000000</v>
      </c>
      <c r="C3" s="15">
        <f>0.8*C4</f>
        <v>120000000</v>
      </c>
      <c r="D3" s="15">
        <f>SUM(B3:C3)</f>
        <v>130000000</v>
      </c>
      <c r="E3" s="15"/>
      <c r="F3" s="13"/>
      <c r="G3" s="13"/>
    </row>
    <row r="4" spans="1:7" x14ac:dyDescent="0.25">
      <c r="A4" s="11" t="s">
        <v>46</v>
      </c>
      <c r="B4" s="11">
        <v>100000000</v>
      </c>
      <c r="C4" s="11">
        <v>150000000</v>
      </c>
      <c r="D4" s="11">
        <f>SUM(B4:C4)</f>
        <v>250000000</v>
      </c>
    </row>
    <row r="5" spans="1:7" x14ac:dyDescent="0.25">
      <c r="A5" s="11" t="s">
        <v>62</v>
      </c>
      <c r="B5" s="13">
        <f>B4/D4</f>
        <v>0.4</v>
      </c>
      <c r="C5" s="13">
        <f>C4/D4</f>
        <v>0.6</v>
      </c>
      <c r="F5" s="13"/>
      <c r="G5" s="13"/>
    </row>
    <row r="7" spans="1:7" x14ac:dyDescent="0.25">
      <c r="A7" s="15" t="s">
        <v>50</v>
      </c>
      <c r="B7" s="15"/>
      <c r="C7" s="15"/>
      <c r="D7" s="15">
        <v>50000000</v>
      </c>
    </row>
    <row r="8" spans="1:7" x14ac:dyDescent="0.25">
      <c r="A8" s="14" t="s">
        <v>51</v>
      </c>
      <c r="B8" s="14"/>
      <c r="C8" s="14"/>
      <c r="D8" s="14">
        <v>25000000</v>
      </c>
    </row>
    <row r="9" spans="1:7" x14ac:dyDescent="0.25">
      <c r="D9" s="11">
        <f>SUM(D7:D8)</f>
        <v>75000000</v>
      </c>
    </row>
    <row r="11" spans="1:7" x14ac:dyDescent="0.25">
      <c r="A11" s="11" t="s">
        <v>54</v>
      </c>
      <c r="B11" s="11">
        <f>B5*D9</f>
        <v>30000000</v>
      </c>
      <c r="C11" s="11">
        <f>C5*D9</f>
        <v>45000000</v>
      </c>
      <c r="D11" s="11">
        <f>SUM(B11:C11)</f>
        <v>75000000</v>
      </c>
    </row>
    <row r="12" spans="1:7" x14ac:dyDescent="0.25">
      <c r="A12" s="11" t="s">
        <v>55</v>
      </c>
      <c r="B12" s="13">
        <f>B11/(B4+B3)</f>
        <v>0.27272727272727271</v>
      </c>
      <c r="C12" s="13">
        <f>C11/(C4+C3)</f>
        <v>0.16666666666666666</v>
      </c>
    </row>
    <row r="13" spans="1:7" x14ac:dyDescent="0.25">
      <c r="A13" s="19"/>
      <c r="B13" s="19"/>
      <c r="C13" s="19"/>
      <c r="D13" s="19"/>
    </row>
    <row r="14" spans="1:7" s="16" customFormat="1" x14ac:dyDescent="0.25"/>
    <row r="15" spans="1:7" x14ac:dyDescent="0.25">
      <c r="A15" s="18" t="s">
        <v>65</v>
      </c>
    </row>
    <row r="16" spans="1:7" x14ac:dyDescent="0.25">
      <c r="A16" s="11" t="s">
        <v>1</v>
      </c>
      <c r="B16" s="13">
        <v>0.35961318014688903</v>
      </c>
    </row>
    <row r="17" spans="1:5" x14ac:dyDescent="0.25">
      <c r="A17" s="11" t="s">
        <v>3</v>
      </c>
      <c r="B17" s="13">
        <v>0.36507038642990053</v>
      </c>
    </row>
    <row r="18" spans="1:5" x14ac:dyDescent="0.25">
      <c r="A18" s="11" t="s">
        <v>5</v>
      </c>
      <c r="B18" s="13">
        <v>0.27363581541249871</v>
      </c>
    </row>
    <row r="20" spans="1:5" x14ac:dyDescent="0.25">
      <c r="A20" s="11" t="s">
        <v>63</v>
      </c>
    </row>
    <row r="21" spans="1:5" x14ac:dyDescent="0.25">
      <c r="A21" s="11" t="s">
        <v>64</v>
      </c>
    </row>
    <row r="23" spans="1:5" x14ac:dyDescent="0.25">
      <c r="A23" s="11" t="s">
        <v>66</v>
      </c>
    </row>
    <row r="24" spans="1:5" x14ac:dyDescent="0.25">
      <c r="A24" s="11" t="s">
        <v>61</v>
      </c>
    </row>
    <row r="26" spans="1:5" ht="15.75" thickBot="1" x14ac:dyDescent="0.3">
      <c r="A26" s="18" t="s">
        <v>72</v>
      </c>
    </row>
    <row r="27" spans="1:5" x14ac:dyDescent="0.25">
      <c r="A27" s="22">
        <v>800</v>
      </c>
      <c r="B27" s="23" t="s">
        <v>70</v>
      </c>
      <c r="C27" s="23"/>
      <c r="D27" s="23"/>
      <c r="E27" s="24"/>
    </row>
    <row r="28" spans="1:5" x14ac:dyDescent="0.25">
      <c r="A28" s="25">
        <v>8000</v>
      </c>
      <c r="B28" s="15" t="s">
        <v>71</v>
      </c>
      <c r="C28" s="15"/>
      <c r="D28" s="15"/>
      <c r="E28" s="26"/>
    </row>
    <row r="29" spans="1:5" x14ac:dyDescent="0.25">
      <c r="A29" s="25">
        <v>60000</v>
      </c>
      <c r="B29" s="15" t="s">
        <v>73</v>
      </c>
      <c r="C29" s="15"/>
      <c r="D29" s="15"/>
      <c r="E29" s="26"/>
    </row>
    <row r="30" spans="1:5" x14ac:dyDescent="0.25">
      <c r="A30" s="25"/>
      <c r="B30" s="15"/>
      <c r="C30" s="15"/>
      <c r="D30" s="15"/>
      <c r="E30" s="27" t="s">
        <v>68</v>
      </c>
    </row>
    <row r="31" spans="1:5" x14ac:dyDescent="0.25">
      <c r="A31" s="25" t="s">
        <v>74</v>
      </c>
      <c r="B31" s="15">
        <v>40</v>
      </c>
      <c r="C31" s="15" t="s">
        <v>75</v>
      </c>
      <c r="D31" s="15"/>
      <c r="E31" s="26">
        <f>A27*B31</f>
        <v>32000</v>
      </c>
    </row>
    <row r="32" spans="1:5" x14ac:dyDescent="0.25">
      <c r="A32" s="25"/>
      <c r="B32" s="15"/>
      <c r="C32" s="15"/>
      <c r="D32" s="15"/>
      <c r="E32" s="26"/>
    </row>
    <row r="33" spans="1:5" x14ac:dyDescent="0.25">
      <c r="A33" s="25" t="s">
        <v>76</v>
      </c>
      <c r="B33" s="28" t="s">
        <v>69</v>
      </c>
      <c r="C33" s="28" t="s">
        <v>77</v>
      </c>
      <c r="D33" s="28" t="s">
        <v>67</v>
      </c>
      <c r="E33" s="27" t="s">
        <v>68</v>
      </c>
    </row>
    <row r="34" spans="1:5" x14ac:dyDescent="0.25">
      <c r="A34" s="29"/>
      <c r="B34" s="14">
        <v>120</v>
      </c>
      <c r="C34" s="14">
        <v>40</v>
      </c>
      <c r="D34" s="14">
        <f>A28/C34*1.2</f>
        <v>240</v>
      </c>
      <c r="E34" s="30">
        <f>D34*B34</f>
        <v>28800</v>
      </c>
    </row>
    <row r="35" spans="1:5" ht="15.75" thickBot="1" x14ac:dyDescent="0.3">
      <c r="A35" s="31"/>
      <c r="B35" s="32"/>
      <c r="C35" s="32"/>
      <c r="D35" s="32"/>
      <c r="E35" s="33">
        <f>E34+E31</f>
        <v>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3526-C507-40C9-A77B-CE4D01C9589D}">
  <dimension ref="A1:H28"/>
  <sheetViews>
    <sheetView workbookViewId="0">
      <selection activeCell="A29" sqref="A29"/>
    </sheetView>
  </sheetViews>
  <sheetFormatPr defaultColWidth="9.140625" defaultRowHeight="15" x14ac:dyDescent="0.25"/>
  <cols>
    <col min="1" max="1" width="22.85546875" style="11" bestFit="1" customWidth="1"/>
    <col min="2" max="4" width="11.140625" style="11" bestFit="1" customWidth="1"/>
    <col min="5" max="5" width="11.140625" style="11" customWidth="1"/>
    <col min="6" max="8" width="11.140625" style="11" bestFit="1" customWidth="1"/>
    <col min="9" max="16384" width="9.140625" style="11"/>
  </cols>
  <sheetData>
    <row r="1" spans="1:8" x14ac:dyDescent="0.25">
      <c r="C1" s="11" t="s">
        <v>49</v>
      </c>
      <c r="F1" s="12" t="s">
        <v>48</v>
      </c>
    </row>
    <row r="2" spans="1:8" x14ac:dyDescent="0.25">
      <c r="B2" s="12" t="s">
        <v>0</v>
      </c>
      <c r="C2" s="12" t="s">
        <v>2</v>
      </c>
      <c r="D2" s="12" t="s">
        <v>47</v>
      </c>
      <c r="E2" s="12"/>
      <c r="F2" s="12" t="s">
        <v>0</v>
      </c>
      <c r="G2" s="12" t="s">
        <v>2</v>
      </c>
    </row>
    <row r="3" spans="1:8" ht="17.25" x14ac:dyDescent="0.25">
      <c r="A3" s="11" t="s">
        <v>44</v>
      </c>
      <c r="B3" s="11">
        <v>50000</v>
      </c>
      <c r="C3" s="11">
        <v>100000</v>
      </c>
      <c r="D3" s="11">
        <f>SUM(B3:C3)</f>
        <v>150000</v>
      </c>
      <c r="F3" s="13">
        <f>B3/D3</f>
        <v>0.33333333333333331</v>
      </c>
      <c r="G3" s="13">
        <f>C3/D3</f>
        <v>0.66666666666666663</v>
      </c>
    </row>
    <row r="4" spans="1:8" x14ac:dyDescent="0.25">
      <c r="A4" s="11" t="s">
        <v>45</v>
      </c>
      <c r="B4" s="11">
        <v>200</v>
      </c>
      <c r="C4" s="11">
        <v>300</v>
      </c>
      <c r="D4" s="11">
        <f>SUM(B4:C4)</f>
        <v>500</v>
      </c>
      <c r="F4" s="13">
        <f>B4/D4</f>
        <v>0.4</v>
      </c>
      <c r="G4" s="13">
        <f>C4/D4</f>
        <v>0.6</v>
      </c>
    </row>
    <row r="5" spans="1:8" x14ac:dyDescent="0.25">
      <c r="A5" s="11" t="s">
        <v>46</v>
      </c>
      <c r="B5" s="11">
        <f>500000*B4</f>
        <v>100000000</v>
      </c>
      <c r="C5" s="11">
        <f>500000*C4</f>
        <v>150000000</v>
      </c>
      <c r="D5" s="11">
        <f>SUM(B5:C5)</f>
        <v>250000000</v>
      </c>
      <c r="F5" s="13">
        <f>B5/D5</f>
        <v>0.4</v>
      </c>
      <c r="G5" s="13">
        <f>C5/D5</f>
        <v>0.6</v>
      </c>
    </row>
    <row r="6" spans="1:8" x14ac:dyDescent="0.25">
      <c r="A6" s="14" t="s">
        <v>52</v>
      </c>
      <c r="B6" s="14">
        <f>B5*0.2</f>
        <v>20000000</v>
      </c>
      <c r="C6" s="14">
        <f>C5*0.2</f>
        <v>30000000</v>
      </c>
      <c r="D6" s="14">
        <f>SUM(B6:C6)</f>
        <v>50000000</v>
      </c>
      <c r="E6" s="15"/>
      <c r="F6" s="13"/>
      <c r="G6" s="13"/>
    </row>
    <row r="7" spans="1:8" x14ac:dyDescent="0.25">
      <c r="A7" s="11" t="s">
        <v>47</v>
      </c>
      <c r="B7" s="11">
        <f>SUM(B5:B6)</f>
        <v>120000000</v>
      </c>
      <c r="C7" s="11">
        <f>SUM(C5:C6)</f>
        <v>180000000</v>
      </c>
      <c r="D7" s="11">
        <f>SUM(B7:C7)</f>
        <v>300000000</v>
      </c>
      <c r="F7" s="13"/>
      <c r="G7" s="13"/>
    </row>
    <row r="9" spans="1:8" x14ac:dyDescent="0.25">
      <c r="A9" s="11" t="s">
        <v>50</v>
      </c>
      <c r="D9" s="11">
        <v>50000000</v>
      </c>
    </row>
    <row r="10" spans="1:8" x14ac:dyDescent="0.25">
      <c r="A10" s="11" t="s">
        <v>51</v>
      </c>
      <c r="D10" s="11">
        <v>25000000</v>
      </c>
    </row>
    <row r="12" spans="1:8" x14ac:dyDescent="0.25">
      <c r="A12" s="11" t="s">
        <v>56</v>
      </c>
      <c r="F12" s="11" t="s">
        <v>57</v>
      </c>
    </row>
    <row r="13" spans="1:8" x14ac:dyDescent="0.25">
      <c r="A13" s="11" t="s">
        <v>53</v>
      </c>
      <c r="B13" s="11">
        <f>B7</f>
        <v>120000000</v>
      </c>
      <c r="C13" s="11">
        <f t="shared" ref="C13:D13" si="0">C7</f>
        <v>180000000</v>
      </c>
      <c r="D13" s="11">
        <f t="shared" si="0"/>
        <v>300000000</v>
      </c>
      <c r="F13" s="11">
        <f>B7</f>
        <v>120000000</v>
      </c>
      <c r="G13" s="11">
        <f>C7</f>
        <v>180000000</v>
      </c>
      <c r="H13" s="11">
        <f>SUM(F13:G13)</f>
        <v>300000000</v>
      </c>
    </row>
    <row r="14" spans="1:8" x14ac:dyDescent="0.25">
      <c r="A14" s="11" t="s">
        <v>50</v>
      </c>
      <c r="B14" s="11">
        <f>F5*D9</f>
        <v>20000000</v>
      </c>
      <c r="C14" s="11">
        <f>G5*D9</f>
        <v>30000000</v>
      </c>
      <c r="D14" s="11">
        <f>SUM(B14:C14)</f>
        <v>50000000</v>
      </c>
      <c r="F14" s="11">
        <f>F3*D9</f>
        <v>16666666.666666666</v>
      </c>
      <c r="G14" s="11">
        <f>G3*D9</f>
        <v>33333333.333333332</v>
      </c>
      <c r="H14" s="11">
        <f>SUM(F14:G14)</f>
        <v>50000000</v>
      </c>
    </row>
    <row r="15" spans="1:8" x14ac:dyDescent="0.25">
      <c r="A15" s="14" t="s">
        <v>51</v>
      </c>
      <c r="B15" s="14">
        <f>F5*D10</f>
        <v>10000000</v>
      </c>
      <c r="C15" s="14">
        <f>G5*D10</f>
        <v>15000000</v>
      </c>
      <c r="D15" s="14">
        <f>SUM(B15:C15)</f>
        <v>25000000</v>
      </c>
      <c r="F15" s="17">
        <f>F4*D10</f>
        <v>10000000</v>
      </c>
      <c r="G15" s="17">
        <f>G4*D10</f>
        <v>15000000</v>
      </c>
      <c r="H15" s="17">
        <f>SUM(F15:G15)</f>
        <v>25000000</v>
      </c>
    </row>
    <row r="16" spans="1:8" x14ac:dyDescent="0.25">
      <c r="A16" s="11" t="s">
        <v>47</v>
      </c>
      <c r="B16" s="11">
        <f>SUM(B13:B15)</f>
        <v>150000000</v>
      </c>
      <c r="C16" s="11">
        <f>SUM(C13:C15)</f>
        <v>225000000</v>
      </c>
      <c r="D16" s="11">
        <f>SUM(B16:C16)</f>
        <v>375000000</v>
      </c>
      <c r="F16" s="11">
        <f t="shared" ref="F16:G16" si="1">SUM(F13:F15)</f>
        <v>146666666.66666666</v>
      </c>
      <c r="G16" s="11">
        <f t="shared" si="1"/>
        <v>228333333.33333334</v>
      </c>
      <c r="H16" s="11">
        <f>SUM(H13:H15)</f>
        <v>375000000</v>
      </c>
    </row>
    <row r="18" spans="1:7" x14ac:dyDescent="0.25">
      <c r="A18" s="11" t="s">
        <v>55</v>
      </c>
      <c r="B18" s="13">
        <f>(B14+B15)/B13</f>
        <v>0.25</v>
      </c>
      <c r="C18" s="13">
        <f>(C14+C15)/C13</f>
        <v>0.25</v>
      </c>
      <c r="F18" s="13">
        <f>(F14+F15)/F13</f>
        <v>0.22222222222222221</v>
      </c>
      <c r="G18" s="13">
        <f>(G14+G15)/G13</f>
        <v>0.26851851851851849</v>
      </c>
    </row>
    <row r="20" spans="1:7" x14ac:dyDescent="0.25">
      <c r="A20" s="18" t="s">
        <v>58</v>
      </c>
    </row>
    <row r="21" spans="1:7" x14ac:dyDescent="0.25">
      <c r="A21" s="11" t="s">
        <v>1</v>
      </c>
      <c r="B21" s="13">
        <v>0.35961318014688903</v>
      </c>
    </row>
    <row r="22" spans="1:7" x14ac:dyDescent="0.25">
      <c r="A22" s="11" t="s">
        <v>3</v>
      </c>
      <c r="B22" s="13">
        <v>0.36507038642990053</v>
      </c>
    </row>
    <row r="23" spans="1:7" x14ac:dyDescent="0.25">
      <c r="A23" s="11" t="s">
        <v>5</v>
      </c>
      <c r="B23" s="13">
        <v>0.27363581541249871</v>
      </c>
    </row>
    <row r="25" spans="1:7" x14ac:dyDescent="0.25">
      <c r="A25" s="11" t="s">
        <v>59</v>
      </c>
    </row>
    <row r="27" spans="1:7" x14ac:dyDescent="0.25">
      <c r="A27" s="11" t="s">
        <v>60</v>
      </c>
    </row>
    <row r="28" spans="1:7" x14ac:dyDescent="0.25">
      <c r="A28" s="11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Oversigtsmodel</vt:lpstr>
      <vt:lpstr>Case1</vt:lpstr>
      <vt:lpstr>Case2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Wedel</dc:creator>
  <cp:lastModifiedBy>Rene Wedel</cp:lastModifiedBy>
  <cp:lastPrinted>2023-10-31T11:47:32Z</cp:lastPrinted>
  <dcterms:created xsi:type="dcterms:W3CDTF">2023-10-27T12:39:26Z</dcterms:created>
  <dcterms:modified xsi:type="dcterms:W3CDTF">2025-07-10T09:09:33Z</dcterms:modified>
</cp:coreProperties>
</file>